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8445" firstSheet="1" activeTab="7"/>
  </bookViews>
  <sheets>
    <sheet name="inwestycje  " sheetId="52" r:id="rId1"/>
    <sheet name="przychody" sheetId="30" r:id="rId2"/>
    <sheet name="FOŚ" sheetId="48" r:id="rId3"/>
    <sheet name="dotacje z budżetu" sheetId="45" r:id="rId4"/>
    <sheet name="doch.admi.rządowa" sheetId="41" r:id="rId5"/>
    <sheet name="Porozumienia" sheetId="49" r:id="rId6"/>
    <sheet name="unijny" sheetId="51" r:id="rId7"/>
    <sheet name="fundusz sołecki" sheetId="53" r:id="rId8"/>
  </sheets>
  <definedNames>
    <definedName name="_xlnm.Print_Titles" localSheetId="4">doch.admi.rządowa!$10:$10</definedName>
    <definedName name="_xlnm.Print_Titles" localSheetId="0">'inwestycje  '!$9:$11</definedName>
  </definedNames>
  <calcPr calcId="152511" fullCalcOnLoad="1"/>
</workbook>
</file>

<file path=xl/calcChain.xml><?xml version="1.0" encoding="utf-8"?>
<calcChain xmlns="http://schemas.openxmlformats.org/spreadsheetml/2006/main">
  <c r="AC34" i="53" l="1"/>
  <c r="AB34" i="53"/>
  <c r="Z34" i="53"/>
  <c r="Y34" i="53"/>
  <c r="W34" i="53"/>
  <c r="U34" i="53"/>
  <c r="S34" i="53"/>
  <c r="R34" i="53"/>
  <c r="Q34" i="53"/>
  <c r="O34" i="53"/>
  <c r="N34" i="53"/>
  <c r="M34" i="53"/>
  <c r="L34" i="53"/>
  <c r="K34" i="53"/>
  <c r="J34" i="53"/>
  <c r="I34" i="53"/>
  <c r="H34" i="53"/>
  <c r="F34" i="53"/>
  <c r="E34" i="53"/>
  <c r="C34" i="53"/>
  <c r="X33" i="53"/>
  <c r="B33" i="53"/>
  <c r="AA32" i="53"/>
  <c r="T32" i="53"/>
  <c r="B32" i="53"/>
  <c r="B31" i="53"/>
  <c r="AA30" i="53"/>
  <c r="X30" i="53"/>
  <c r="B30" i="53"/>
  <c r="P29" i="53"/>
  <c r="B29" i="53"/>
  <c r="G28" i="53"/>
  <c r="B28" i="53"/>
  <c r="X27" i="53"/>
  <c r="B27" i="53"/>
  <c r="AA26" i="53"/>
  <c r="X26" i="53"/>
  <c r="B26" i="53"/>
  <c r="AA25" i="53"/>
  <c r="X25" i="53"/>
  <c r="V25" i="53"/>
  <c r="B25" i="53"/>
  <c r="B24" i="53"/>
  <c r="V23" i="53"/>
  <c r="V34" i="53"/>
  <c r="G23" i="53"/>
  <c r="B23" i="53"/>
  <c r="B22" i="53"/>
  <c r="B21" i="53"/>
  <c r="B20" i="53"/>
  <c r="B19" i="53"/>
  <c r="AA18" i="53"/>
  <c r="X18" i="53"/>
  <c r="X34" i="53"/>
  <c r="D18" i="53"/>
  <c r="D34" i="53"/>
  <c r="AA17" i="53"/>
  <c r="AA34" i="53"/>
  <c r="B17" i="53"/>
  <c r="B16" i="53"/>
  <c r="V15" i="53"/>
  <c r="P15" i="53"/>
  <c r="G15" i="53"/>
  <c r="G34" i="53"/>
  <c r="B15" i="53"/>
  <c r="U14" i="53"/>
  <c r="T14" i="53"/>
  <c r="B14" i="53"/>
  <c r="B13" i="53"/>
  <c r="T12" i="53"/>
  <c r="T34" i="53"/>
  <c r="P12" i="53"/>
  <c r="P34" i="53"/>
  <c r="B12" i="53"/>
  <c r="H34" i="52"/>
  <c r="E60" i="45"/>
  <c r="E53" i="45"/>
  <c r="F17" i="45"/>
  <c r="F19" i="45"/>
  <c r="F16" i="45"/>
  <c r="E47" i="45"/>
  <c r="E46" i="45"/>
  <c r="F47" i="45"/>
  <c r="F40" i="45"/>
  <c r="F39" i="45"/>
  <c r="H31" i="52"/>
  <c r="E24" i="48"/>
  <c r="E21" i="48"/>
  <c r="E22" i="48"/>
  <c r="E36" i="49"/>
  <c r="E33" i="49"/>
  <c r="E34" i="49"/>
  <c r="E27" i="49"/>
  <c r="E30" i="49"/>
  <c r="E28" i="49"/>
  <c r="E19" i="49"/>
  <c r="E18" i="49"/>
  <c r="E14" i="49"/>
  <c r="E16" i="49"/>
  <c r="F51" i="51"/>
  <c r="G15" i="51"/>
  <c r="H15" i="51"/>
  <c r="I15" i="51"/>
  <c r="J15" i="51"/>
  <c r="F18" i="51"/>
  <c r="F15" i="51"/>
  <c r="F29" i="51"/>
  <c r="F43" i="51"/>
  <c r="F42" i="51"/>
  <c r="F41" i="51"/>
  <c r="F40" i="51"/>
  <c r="F39" i="51"/>
  <c r="F38" i="51"/>
  <c r="F24" i="51"/>
  <c r="F25" i="51"/>
  <c r="F26" i="51"/>
  <c r="F27" i="51"/>
  <c r="F28" i="51"/>
  <c r="F30" i="51"/>
  <c r="F31" i="51"/>
  <c r="F32" i="51"/>
  <c r="F33" i="51"/>
  <c r="F34" i="51"/>
  <c r="F23" i="51"/>
  <c r="F45" i="51"/>
  <c r="J45" i="51"/>
  <c r="I45" i="51"/>
  <c r="H45" i="51"/>
  <c r="G45" i="51"/>
  <c r="J36" i="51"/>
  <c r="I36" i="51"/>
  <c r="H36" i="51"/>
  <c r="G36" i="51"/>
  <c r="J21" i="51"/>
  <c r="I21" i="51"/>
  <c r="H21" i="51"/>
  <c r="G21" i="51"/>
  <c r="F56" i="45"/>
  <c r="G15" i="30"/>
  <c r="G13" i="30"/>
  <c r="E12" i="41"/>
  <c r="E11" i="41"/>
  <c r="G26" i="30"/>
  <c r="F69" i="45"/>
  <c r="F68" i="45"/>
  <c r="E69" i="45"/>
  <c r="E68" i="45"/>
  <c r="F66" i="45"/>
  <c r="E66" i="45"/>
  <c r="E62" i="45"/>
  <c r="F63" i="45"/>
  <c r="F62" i="45"/>
  <c r="F58" i="45"/>
  <c r="F53" i="45"/>
  <c r="E58" i="45"/>
  <c r="F54" i="45"/>
  <c r="F51" i="45"/>
  <c r="E51" i="45"/>
  <c r="F49" i="45"/>
  <c r="E49" i="45"/>
  <c r="F44" i="45"/>
  <c r="F43" i="45"/>
  <c r="E44" i="45"/>
  <c r="E43" i="45"/>
  <c r="E40" i="45"/>
  <c r="E39" i="45"/>
  <c r="F37" i="45"/>
  <c r="F36" i="45"/>
  <c r="E37" i="45"/>
  <c r="E36" i="45"/>
  <c r="F34" i="45"/>
  <c r="F33" i="45"/>
  <c r="E34" i="45"/>
  <c r="E33" i="45"/>
  <c r="E71" i="45"/>
  <c r="F24" i="45"/>
  <c r="F21" i="45"/>
  <c r="E24" i="45"/>
  <c r="F22" i="45"/>
  <c r="E22" i="45"/>
  <c r="E21" i="45"/>
  <c r="F14" i="45"/>
  <c r="F13" i="45"/>
  <c r="E14" i="45"/>
  <c r="E13" i="45"/>
  <c r="E26" i="45"/>
  <c r="E15" i="41"/>
  <c r="E14" i="41"/>
  <c r="E20" i="41"/>
  <c r="F21" i="51"/>
  <c r="F36" i="51"/>
  <c r="E13" i="49"/>
  <c r="E21" i="49"/>
  <c r="F46" i="45"/>
  <c r="F55" i="52"/>
  <c r="B34" i="53"/>
  <c r="B18" i="53"/>
  <c r="F26" i="45"/>
  <c r="F71" i="45"/>
</calcChain>
</file>

<file path=xl/sharedStrings.xml><?xml version="1.0" encoding="utf-8"?>
<sst xmlns="http://schemas.openxmlformats.org/spreadsheetml/2006/main" count="407" uniqueCount="296">
  <si>
    <t>Dział</t>
  </si>
  <si>
    <t>Rozdz.</t>
  </si>
  <si>
    <t>Paragr.</t>
  </si>
  <si>
    <t>Nazwa</t>
  </si>
  <si>
    <t>Bezpieczeństwo publiczne i ochrona przeciwpożarowa</t>
  </si>
  <si>
    <t>RAZEM</t>
  </si>
  <si>
    <t>Rady Miejskiej w Czempiniu</t>
  </si>
  <si>
    <t>75412</t>
  </si>
  <si>
    <t>Ochotnicze straże pożarne</t>
  </si>
  <si>
    <t>0970</t>
  </si>
  <si>
    <t>Lp.</t>
  </si>
  <si>
    <t>w tym:</t>
  </si>
  <si>
    <t xml:space="preserve">               </t>
  </si>
  <si>
    <t>PRZYCHODY:</t>
  </si>
  <si>
    <t>ROZCHODY:</t>
  </si>
  <si>
    <t>par.992</t>
  </si>
  <si>
    <t>Spłaty otrzymanych krajowych pożyczek i kredytów</t>
  </si>
  <si>
    <t>1.</t>
  </si>
  <si>
    <t>Razem:</t>
  </si>
  <si>
    <t>Załącznik nr 4</t>
  </si>
  <si>
    <t>Plan</t>
  </si>
  <si>
    <t>852</t>
  </si>
  <si>
    <t>Pomoc społeczna</t>
  </si>
  <si>
    <t>Wpływy z róznych opłat</t>
  </si>
  <si>
    <t>0920</t>
  </si>
  <si>
    <t>Pozostałe odsetki</t>
  </si>
  <si>
    <t>Wpływy z różnych dochodów</t>
  </si>
  <si>
    <t>0980</t>
  </si>
  <si>
    <t>Wpływy z tytułu zwrotu wypłaconych świadczeń z funduszu alimentacyjnego</t>
  </si>
  <si>
    <t>4.</t>
  </si>
  <si>
    <t>85228</t>
  </si>
  <si>
    <t>Usługi opiekuńcze i specjalistyczne usługi opiekuńcze</t>
  </si>
  <si>
    <t>0830</t>
  </si>
  <si>
    <t>Wpływy z usług</t>
  </si>
  <si>
    <t>I Dotacje podmiotowe</t>
  </si>
  <si>
    <t>Par.</t>
  </si>
  <si>
    <t>Kwota</t>
  </si>
  <si>
    <t>Jednostki sektora fin. publ.</t>
  </si>
  <si>
    <t>Jednostki spoza sektora fin. publ.</t>
  </si>
  <si>
    <t>801</t>
  </si>
  <si>
    <t>Oświata i wychowanie</t>
  </si>
  <si>
    <t>80104</t>
  </si>
  <si>
    <t>Przedszkola</t>
  </si>
  <si>
    <t>2540</t>
  </si>
  <si>
    <t>Dotacja podmiotowa z budżetu dla niepublicznej jednostki systemu oświaty</t>
  </si>
  <si>
    <t>Kultura i ochrona dziedzictwa narodowego</t>
  </si>
  <si>
    <t>92113</t>
  </si>
  <si>
    <t>Centra kultury i sztuki</t>
  </si>
  <si>
    <t>2480</t>
  </si>
  <si>
    <t>Dotacja podmiotowa z budżetu dla samorządowej  instytucji kultury</t>
  </si>
  <si>
    <t>92116</t>
  </si>
  <si>
    <t>Biblioteki</t>
  </si>
  <si>
    <t>Dotacja podmiotowa z budżetu dla samorządowej instytucji kultury</t>
  </si>
  <si>
    <t>II Dotacje celowe</t>
  </si>
  <si>
    <t>010</t>
  </si>
  <si>
    <t>Rolnictwo i łowiectwo</t>
  </si>
  <si>
    <t>01008</t>
  </si>
  <si>
    <t>Melioracje wodne</t>
  </si>
  <si>
    <t>2830</t>
  </si>
  <si>
    <t>Dotacja celowa z budżetu na finansowanie lub dofinansowanie zadań zleconych do realizacji pozostałym jednostkom niezaliczanym do sektora finansów publicznych</t>
  </si>
  <si>
    <t>600</t>
  </si>
  <si>
    <t>Transport i łączność</t>
  </si>
  <si>
    <t>60014</t>
  </si>
  <si>
    <t>Drogi publiczne powiatowe</t>
  </si>
  <si>
    <t>6300</t>
  </si>
  <si>
    <t>Dotacja celowa na pomoc finansową udzielaną między jst na dofinansowanie własnych zadań inwestycyjnych i zakupów inwestycyjnych</t>
  </si>
  <si>
    <t>2820</t>
  </si>
  <si>
    <t>Dotacja celowa z budżetu na finansowanie lub dofinansowanie zadań zleconych do realizacji stowarzyszeniom</t>
  </si>
  <si>
    <t>80195</t>
  </si>
  <si>
    <t>Pozostała działalność</t>
  </si>
  <si>
    <t>Ochrona zdrowia</t>
  </si>
  <si>
    <t>85154</t>
  </si>
  <si>
    <t>Przeciwdziałanie alkoholizmowi</t>
  </si>
  <si>
    <t>85195</t>
  </si>
  <si>
    <t>Gospodarka komunalna i ochrona środowiska</t>
  </si>
  <si>
    <t>Gospodarka ściekowa i ochrona wód</t>
  </si>
  <si>
    <t>Dotacje celowe z budżetu na finansowanie lub dofinansowanie kosztów realizacji inwestycji i zakupów inwestycyjnych jednostek niezaliczanych do sektora finansów publicznych</t>
  </si>
  <si>
    <t>90013</t>
  </si>
  <si>
    <t>Schroniska dla zwierząt</t>
  </si>
  <si>
    <t>2310</t>
  </si>
  <si>
    <t>Dotacje celowe przekazane gminie na zadania bieżące realizowane na podstawie porozumień (umów) między jst</t>
  </si>
  <si>
    <t>92120</t>
  </si>
  <si>
    <t>Ochrona zabytków i opieka nad zabytkami</t>
  </si>
  <si>
    <t>2720</t>
  </si>
  <si>
    <t>Dotacje celowe z budżetu na finansowanie lub dofinansowanie prac remontowych i konserwatorskich obiektów zabytkowych przekazane jednostkom niezaliczanym do sektora finansów publicznych</t>
  </si>
  <si>
    <t>92195</t>
  </si>
  <si>
    <t>Kultura fizyczna</t>
  </si>
  <si>
    <t>92605</t>
  </si>
  <si>
    <t>Zadania w zakresie kultury fizycznej i sportu</t>
  </si>
  <si>
    <t>par. 950</t>
  </si>
  <si>
    <t>Wolne środki, o których mowa w art.. 217 ust. 2 pkt 6 ustawy</t>
  </si>
  <si>
    <t>par. 963</t>
  </si>
  <si>
    <t>Spłaty pożyczek udzielonych na finansowanie zadań realizowanych z udziałem środków pochodzących z budżetu Unii Europejskiej</t>
  </si>
  <si>
    <t>Par.903</t>
  </si>
  <si>
    <t>Przychody z zaciągniętych pożyczek na finansowanie zadań realizowanych z udziałem środków pochodzących z budżetu Unii Europejskiej</t>
  </si>
  <si>
    <t>- pożyczka na prefinansowaniezadania inwestycyjnego pn. "Przebudowa drogi gminnej  w Betkowie nr 576024P"</t>
  </si>
  <si>
    <t>par. 931</t>
  </si>
  <si>
    <t>Przychody ze sprzedaży innych papierów wartościowych</t>
  </si>
  <si>
    <t>855</t>
  </si>
  <si>
    <t>Rodzina</t>
  </si>
  <si>
    <t>85502</t>
  </si>
  <si>
    <t>Świadczenia rodzinne, świadczenia z funduszu alimentacyjnego oraz składki na ubezpieczenia emerytalne i rentowe z ubezpieczenia społecznego</t>
  </si>
  <si>
    <t xml:space="preserve">Limity wydatków na programy i projekty realizowane ze środków o których mowa w art. 5 ust. 1 pkt. 2 i 3 ustawy z dnia 27 sierpnia 2009r. o finansach publicznych </t>
  </si>
  <si>
    <t xml:space="preserve">Rozdział </t>
  </si>
  <si>
    <t>Okres realizacji projektu</t>
  </si>
  <si>
    <t>Razem</t>
  </si>
  <si>
    <t>Środki z budżetu UE</t>
  </si>
  <si>
    <t>Współfinansowanie z budżetu Państwa</t>
  </si>
  <si>
    <t>Nazwa projektu, jednostka realizująca</t>
  </si>
  <si>
    <t>Rozdział 80101</t>
  </si>
  <si>
    <t>Środki własne kwalifikowalne</t>
  </si>
  <si>
    <t>Środki własne niekwalifikowalne</t>
  </si>
  <si>
    <t>do uchwały nr</t>
  </si>
  <si>
    <t xml:space="preserve">z dnia </t>
  </si>
  <si>
    <t>Szkoły podstawowe</t>
  </si>
  <si>
    <t>Rozdział 80101, 80110</t>
  </si>
  <si>
    <t>Szkoły podstawowe, Gimnazja</t>
  </si>
  <si>
    <t>2017        -              2020</t>
  </si>
  <si>
    <t>"Doposażenie pracowni, wsparcie dla nauczycieli oraz zajęcia dodatkowe dla uczniów Szkoły Podstawowej w Czempiniu
oraz Gimnazjum w Borowie"                                                                                                 Urząd Gminy w Czempiniu</t>
  </si>
  <si>
    <t>0640</t>
  </si>
  <si>
    <t>Rozdział</t>
  </si>
  <si>
    <t>Paragraf</t>
  </si>
  <si>
    <t>Treść</t>
  </si>
  <si>
    <t>Wpływy i wydatki związane z gromadzeniem środków z opłat i kar za korzystanie ze środowiska</t>
  </si>
  <si>
    <t>0690</t>
  </si>
  <si>
    <t>Wpływy z różnych opłat</t>
  </si>
  <si>
    <t>Zakup usług pozostałych</t>
  </si>
  <si>
    <t>Różne opłaty i składki</t>
  </si>
  <si>
    <t>WYDATKI</t>
  </si>
  <si>
    <t>DOCHODY</t>
  </si>
  <si>
    <t xml:space="preserve">                                            do uchwały nr</t>
  </si>
  <si>
    <t xml:space="preserve">                                                                Rady Miejskiej w Czempiniu</t>
  </si>
  <si>
    <t xml:space="preserve">                              z dnia </t>
  </si>
  <si>
    <t>Dotacje celowe otrzymane z powiatu na zadania bieżące realizowane na podstawie porozumień (umów) między jednostkami samorządu terytorialnego</t>
  </si>
  <si>
    <t xml:space="preserve">Przedszkola </t>
  </si>
  <si>
    <t>Dotacje celowe otrzymane z gminy na zadania bieżące realizowane na podstawie porozumień (umów) między jednostkami samorządu terytorialnego</t>
  </si>
  <si>
    <t xml:space="preserve">                                          Załącznik nr 5</t>
  </si>
  <si>
    <t>Załącznik nr 8</t>
  </si>
  <si>
    <t>Załącznik nr 9</t>
  </si>
  <si>
    <t xml:space="preserve">                                          Załącznik nr 10</t>
  </si>
  <si>
    <t>Data rozpocz.  inwestycji</t>
  </si>
  <si>
    <t>Przewid.termin zakończenia inwestycji</t>
  </si>
  <si>
    <t>Źródła finansowania inwestycji w tym:</t>
  </si>
  <si>
    <t>z budżetu</t>
  </si>
  <si>
    <t>inne</t>
  </si>
  <si>
    <r>
      <t xml:space="preserve">Projekt rozbudowy drogi wojewóddzkiej 311 - ścieżka pieszo-rowerowa od skrzyżowania z ul.Spółdzielców w Czempiniu  do końca wsi Jasień /60016 </t>
    </r>
    <r>
      <rPr>
        <sz val="8"/>
        <rFont val="Andalus"/>
        <family val="1"/>
      </rPr>
      <t>§</t>
    </r>
    <r>
      <rPr>
        <sz val="8"/>
        <rFont val="Arial CE"/>
        <charset val="238"/>
      </rPr>
      <t xml:space="preserve"> 6050/</t>
    </r>
  </si>
  <si>
    <t>Wykup gruntów pod drogi i inne  /70005 §6060/</t>
  </si>
  <si>
    <t>Wydatki na zakup udziałów Gminy Czempiń w Samorządowym Funduszu Poręczeń Kredytowych Sp. z o.o.  /75095 § 6010/</t>
  </si>
  <si>
    <t>Odpłatne przyjęcie urządzeń wodno-kanalizacyjknych od osób fizycznych i prawnych /90001 § 6050/</t>
  </si>
  <si>
    <t>Dotacje dla podmiotów spoza sektora finansów publicznych na dofinansowanie budowy przydomowych oczyszczalni ścieków /90001 § 6230/</t>
  </si>
  <si>
    <t>Rozbudowa oświetlenia ulicznego  /90015 § 6050/</t>
  </si>
  <si>
    <t>Łączne nakłady finansowe/klasyfikacja budżetowa</t>
  </si>
  <si>
    <t>80101 par. 401</t>
  </si>
  <si>
    <t>80101 par. 411</t>
  </si>
  <si>
    <t>80101 par. 412</t>
  </si>
  <si>
    <t>80101 par. 417</t>
  </si>
  <si>
    <t>80101 par. 421</t>
  </si>
  <si>
    <t>80101 par. 430</t>
  </si>
  <si>
    <t>80110 par. 401</t>
  </si>
  <si>
    <t>80110 par. 411</t>
  </si>
  <si>
    <t>80110 par. 412</t>
  </si>
  <si>
    <t>80110 par. 417</t>
  </si>
  <si>
    <t>80110 par. 421</t>
  </si>
  <si>
    <t>80110 par. 430</t>
  </si>
  <si>
    <t>Wysokość wydatków w roku 2019</t>
  </si>
  <si>
    <t xml:space="preserve">do uchwaly nr </t>
  </si>
  <si>
    <t>z dnia ……….</t>
  </si>
  <si>
    <t>Domy i ośrodki kultury, świetlice i kluby</t>
  </si>
  <si>
    <t>92109 par. 605</t>
  </si>
  <si>
    <t>Rozdział 92109</t>
  </si>
  <si>
    <t>Rozdział 60016</t>
  </si>
  <si>
    <t>Drogi publiczne gminne</t>
  </si>
  <si>
    <t>60016 par. 605</t>
  </si>
  <si>
    <t>2018         -         2020</t>
  </si>
  <si>
    <t>2.</t>
  </si>
  <si>
    <t>3.</t>
  </si>
  <si>
    <t>"Przebudowa z modernizacją świetlicy w Gorzycach wraz z zagospodarowaniem terenu"         Urząd Gminy w Czempiniu</t>
  </si>
  <si>
    <t>"Budowa chodnika i chodników z dopuszczeniem ruchu rowerowego wraz z oświetleniem w postaci lamp solarnych i inteligentną ławką solarną na terenie gminy Czempiń"                               Urząd Gminy w Czempiniu</t>
  </si>
  <si>
    <t>"Poprawa warunków dydaktycznych w SP w Głuchowie poprzez doposażenie pracowni, wsparcie dla nauczycieli oraz zajęcia dodatkowe dla uczniów"                                                                                                 Urząd Gminy w Czempiniu</t>
  </si>
  <si>
    <t>WYKAZ GMINNYCH WYDATKÓW MAJĄTKOWYCH NA 2019 r.</t>
  </si>
  <si>
    <t>2019</t>
  </si>
  <si>
    <t>2018</t>
  </si>
  <si>
    <t xml:space="preserve">Budowa chodnika w Starym Tarnowie  - przedłużenie ul.Polnej /60016 § 6050/  FS 12.333,64 </t>
  </si>
  <si>
    <t>Budowa chodnika z dopuszczeniem ruchu rowerowego i oświetlenia w Piechaninie działki 192/3 i 193/3 /60016 § 6050/</t>
  </si>
  <si>
    <t>Budowa zatoki autobusowej i wiaty przystankowej w Jasieniu  /60016 § 6050/  FS</t>
  </si>
  <si>
    <t>5.</t>
  </si>
  <si>
    <t>Budowa chodnika od ul.Kuczmerowicza do kładki na Olszynce /60016 § 6050/ FO osiedle Nr 2</t>
  </si>
  <si>
    <t>6.</t>
  </si>
  <si>
    <t xml:space="preserve">Budowa chodnika na terenie wsi Bieczyny    /60016 § 6050/   FS                </t>
  </si>
  <si>
    <t>7.</t>
  </si>
  <si>
    <t>8.</t>
  </si>
  <si>
    <t xml:space="preserve">Budowa ścieżki pieszo-rowerowej wraz z projektem i oświetleniem od ulicy Borówko Stare  do ul. Wybickiego na osiedlu nr 5 /60016 § 6050 FO/  </t>
  </si>
  <si>
    <t>9.</t>
  </si>
  <si>
    <t>11.</t>
  </si>
  <si>
    <t>Budowa i rozbudowa dróg, chodników parkingów przy drogach wraz z infrastrukturą okołodrogową na terenie Gminyoraz współfinansowanie modernizacji dróg powiatowych i wojewódzkich /60016 § 6050/</t>
  </si>
  <si>
    <t>12.</t>
  </si>
  <si>
    <t>13.</t>
  </si>
  <si>
    <t>Zakup nieruchomości gruntowej zabudowanej w Gorzycach nr 16A  /70005 § 6060/</t>
  </si>
  <si>
    <t>14.</t>
  </si>
  <si>
    <t>Zakup nieruchomości gruntowej niezabudowanej w Gorzycach  /70005 § 6060/</t>
  </si>
  <si>
    <t>15.</t>
  </si>
  <si>
    <t>16.</t>
  </si>
  <si>
    <t>Rewitalizacja społeczna, przestrzenno-funkcjonalna, środowiskowa i techniczna Miasta Czempinia poprzez utworzenie Centrum Aktywizacji Społecznej, zielonej enklawy miasta, ogólnodostępnych stref rekreacji, ciagów komunikacyjnych oraz budowe monitoringu /75095 § 6050/</t>
  </si>
  <si>
    <t>17.</t>
  </si>
  <si>
    <t>18.</t>
  </si>
  <si>
    <t>Budżet obywatelski (projekt duży i mały)  / 75095 § 6050/</t>
  </si>
  <si>
    <t>19.</t>
  </si>
  <si>
    <t>20.</t>
  </si>
  <si>
    <t>21.</t>
  </si>
  <si>
    <t>Dotacja na budowę strażnicy OSP w Srocku Wielkim     /75412 § 6230/</t>
  </si>
  <si>
    <t>22.</t>
  </si>
  <si>
    <t>23.</t>
  </si>
  <si>
    <t>24.</t>
  </si>
  <si>
    <t>Wspieranie korzystania z odnawialnych źródeł energii - dotacje dla podmiotów spoza sektora finansów publicznych na dofinansowanie zakupu i montażu lub wymiany żródeł energii /90005 § 6230/</t>
  </si>
  <si>
    <t>25.</t>
  </si>
  <si>
    <t>26.</t>
  </si>
  <si>
    <t>Zakup i montaż lampy solarnej we wsi Zadory - rozbudowa oświetlenia ulicznego /90015 § 6050/ FS</t>
  </si>
  <si>
    <t>27.</t>
  </si>
  <si>
    <t>Zakup i montaż lampy solarnej we wsi Donatowo - rozbudowa oświetlenia ulicznego /90015 § 6050/ FS</t>
  </si>
  <si>
    <t>28.</t>
  </si>
  <si>
    <t>Zakup i montaż lampy solarnej we wsi Sierniki - rozbudowa oświetlenia ulicznego/90015 § 6050/  FS</t>
  </si>
  <si>
    <t>29.</t>
  </si>
  <si>
    <t>Zakup i montaż lampy solarnej we wsi Nowe Borówko - rozbudowa oświetlenia ulicznego /90015 § 6050/ FS</t>
  </si>
  <si>
    <t>30.</t>
  </si>
  <si>
    <t>31.</t>
  </si>
  <si>
    <r>
      <t xml:space="preserve">Budowa wiaty we wsi Jarogniewice  /92195 </t>
    </r>
    <r>
      <rPr>
        <sz val="8"/>
        <rFont val="Andalus"/>
        <family val="1"/>
      </rPr>
      <t>§</t>
    </r>
    <r>
      <rPr>
        <sz val="8"/>
        <rFont val="Arial CE"/>
        <charset val="238"/>
      </rPr>
      <t xml:space="preserve"> 6050/  FS</t>
    </r>
  </si>
  <si>
    <t>Projekt i wykonanie oświetlenia na stadionie w Czempiniu /92695 § 6050/</t>
  </si>
  <si>
    <t>32.</t>
  </si>
  <si>
    <t>Budowa altany (wiaty) na stadionie w Głuchowie wraz z wyposażeniem /92695 § 6050/ FS</t>
  </si>
  <si>
    <t>33.</t>
  </si>
  <si>
    <t>Zakup elementu siłowni zewnętrznej z funduszu wsi Piotrowo Pierwsze /92695 § 6060/  FS</t>
  </si>
  <si>
    <t>Drogi publiczne wojewódzkie</t>
  </si>
  <si>
    <t>Dotacje celowe otrzymane od samorządu województwa na zadania bieżące realizowane na podstawie porozumień (umów) między jednostkami samorządu terytorialnego</t>
  </si>
  <si>
    <t>PLAN DOCHODÓW I WYDATKÓW ZWIĄZANYCH Z REALIZACJĄ ZADAŃ REALIZOWANYCH W DRODZE UMÓW LUB POROZUMIEŃ Z INNYMI JST NA 2019 ROK</t>
  </si>
  <si>
    <t>PLAN DOCHODÓW ZWIĄZANYCH Z REALIZACJĄ ZADAŃ Z ZAKRESU ADMINISTRACJI RZĄDOWEJ NA 2019r.</t>
  </si>
  <si>
    <t>Plan dochodów i wydatków związanych z ochroną środowiska na 2019 rok.</t>
  </si>
  <si>
    <t>PLANOWANE PRZYCHODY I ROZCHODY BUDŻETU NA 2019 r.</t>
  </si>
  <si>
    <t>środki unijne</t>
  </si>
  <si>
    <t>Wysokość wydatków w 2019r.</t>
  </si>
  <si>
    <r>
      <t xml:space="preserve">Przebudowa ulicy Wspólnej w Czempiniu /60016 </t>
    </r>
    <r>
      <rPr>
        <sz val="8"/>
        <rFont val="Andalus"/>
        <family val="1"/>
      </rPr>
      <t>§</t>
    </r>
    <r>
      <rPr>
        <sz val="8"/>
        <rFont val="Arial CE"/>
        <charset val="238"/>
      </rPr>
      <t xml:space="preserve"> 6050/</t>
    </r>
  </si>
  <si>
    <t>Przebudowa drogi w Borowie w stronę Pałacu - etap I /60016 § 6050/</t>
  </si>
  <si>
    <t>Wykonanie projektu przebudowy lini energetycznej napowietrznej zlokalizowanej na ulicy Łąkowej w Czempioniu /90015 § 6050/</t>
  </si>
  <si>
    <t>10.</t>
  </si>
  <si>
    <t>34.</t>
  </si>
  <si>
    <t>Załącznik nr 11</t>
  </si>
  <si>
    <t>Plan dotacji udzielanych z budżetu Gminy na 2019 rok</t>
  </si>
  <si>
    <t>6230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</si>
  <si>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</si>
  <si>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</si>
  <si>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</si>
  <si>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</si>
  <si>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85505</t>
  </si>
  <si>
    <t>Tworzenie i funkcjonowanie żłobków</t>
  </si>
  <si>
    <t>2580</t>
  </si>
  <si>
    <t>Dotacja podmiotowa z budżetu dla jednostek niezaliczanych do sektora finansów publicznych</t>
  </si>
  <si>
    <t>85506</t>
  </si>
  <si>
    <t>Tworzenie i finkcjonowanie klubów dziecięcych</t>
  </si>
  <si>
    <t>90026</t>
  </si>
  <si>
    <t>Pozostałe działania związane z gospodarką odpadami</t>
  </si>
  <si>
    <t>2900</t>
  </si>
  <si>
    <t>Wpłaty gmin i powiatów na rzecz innych jednostek samorządu terytorialnego oraz związków gmin, związków powiatowo-gminnych, związków powiatów, związków metropolitarnych na dofinansowanie zadań bieżących</t>
  </si>
  <si>
    <t>Dotacje dla podmiotów spoza sektora finansów publicznych na dofinansowanie budowy przyłącza do kanalizacji sanitarnej /90001 § 6230/</t>
  </si>
  <si>
    <r>
      <t xml:space="preserve">Dotacja dla SP ZOZ w Kościanie na dofinansowanie zakupu ambulansu medycznego /85111 </t>
    </r>
    <r>
      <rPr>
        <sz val="8"/>
        <rFont val="Andalus"/>
        <family val="1"/>
      </rPr>
      <t>§</t>
    </r>
    <r>
      <rPr>
        <sz val="8"/>
        <rFont val="Arial CE"/>
        <charset val="238"/>
      </rPr>
      <t xml:space="preserve"> 6220/</t>
    </r>
  </si>
  <si>
    <t>Zakup nieruchomości gruntowej niezabudowanej w Starym Tarnowie  /70005 § 6060/</t>
  </si>
  <si>
    <t>emisja obligacji</t>
  </si>
  <si>
    <t>Przebudowa z modernizacją świetlicy w Gorzycach wraz z zagospodarowaniem terenu  /92109 § 6050,6057,6059/</t>
  </si>
  <si>
    <t>Budowa chodnika i chodników z dopuszczeniem ruchu rowerowego wraz z oświetleniem w postaci lamp solarnych i inteligentną ławką solarną na terenie gminy Czempiń /60016 § 6050,6057,6059/</t>
  </si>
  <si>
    <t>Załącznik nr 12</t>
  </si>
  <si>
    <t>ZESTAWIENIE ŚRODKÓW SOŁECKICH NA 2019 ROK</t>
  </si>
  <si>
    <t>Sołectwo</t>
  </si>
  <si>
    <t>Razem zł</t>
  </si>
  <si>
    <t>W tym: dział, rozdział, paragraf</t>
  </si>
  <si>
    <t>01095</t>
  </si>
  <si>
    <t>Betkowo</t>
  </si>
  <si>
    <t>Bieczyny</t>
  </si>
  <si>
    <t>Borowo</t>
  </si>
  <si>
    <t>Donatowo</t>
  </si>
  <si>
    <t>Głuchowo</t>
  </si>
  <si>
    <t>Gorzyce</t>
  </si>
  <si>
    <t>Gorzyczki</t>
  </si>
  <si>
    <t>Jarogniewice</t>
  </si>
  <si>
    <t>Jasień</t>
  </si>
  <si>
    <t>Nowe Borówko</t>
  </si>
  <si>
    <t>Nowe Tarnowo</t>
  </si>
  <si>
    <t>Nowy Gołębin</t>
  </si>
  <si>
    <t>Piechanin</t>
  </si>
  <si>
    <t>Piotrkowice</t>
  </si>
  <si>
    <t>Piotrowo Drugie</t>
  </si>
  <si>
    <t>Piotrowo Pierwsze</t>
  </si>
  <si>
    <t>Sierniki</t>
  </si>
  <si>
    <t>Słonin</t>
  </si>
  <si>
    <t>Srocko Wielkie</t>
  </si>
  <si>
    <t>Stare Tarnowo</t>
  </si>
  <si>
    <t>Stary Gołębin</t>
  </si>
  <si>
    <t>Zadory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</si>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</sst>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0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i/>
      <sz val="9"/>
      <name val="Arial CE"/>
      <charset val="238"/>
    </font>
    <font>
      <b/>
      <sz val="10"/>
      <name val="Arial CE"/>
      <charset val="238"/>
    </font>
    <font>
      <b/>
      <i/>
      <sz val="14"/>
      <name val="Arial CE"/>
      <charset val="238"/>
    </font>
    <font>
      <b/>
      <i/>
      <sz val="10"/>
      <name val="Arial CE"/>
      <charset val="238"/>
    </font>
    <font>
      <b/>
      <i/>
      <sz val="7"/>
      <name val="Arial"/>
      <family val="2"/>
      <charset val="238"/>
    </font>
    <font>
      <sz val="7"/>
      <name val="Arial CE"/>
      <charset val="238"/>
    </font>
    <font>
      <sz val="8"/>
      <color indexed="8"/>
      <name val="Arial"/>
      <family val="2"/>
      <charset val="238"/>
    </font>
    <font>
      <b/>
      <sz val="14"/>
      <name val="Arial CE"/>
      <charset val="238"/>
    </font>
    <font>
      <sz val="8"/>
      <name val="Andalus"/>
      <family val="1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3" fillId="0" borderId="0" applyNumberFormat="0" applyFill="0" applyBorder="0" applyAlignment="0" applyProtection="0">
      <alignment vertical="top"/>
    </xf>
  </cellStyleXfs>
  <cellXfs count="397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/>
    <xf numFmtId="0" fontId="5" fillId="0" borderId="0" xfId="0" quotePrefix="1" applyFont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Fill="1"/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0" fontId="10" fillId="0" borderId="0" xfId="0" applyFont="1" applyFill="1"/>
    <xf numFmtId="0" fontId="0" fillId="0" borderId="0" xfId="0" applyFont="1" applyFill="1"/>
    <xf numFmtId="0" fontId="3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wrapText="1"/>
    </xf>
    <xf numFmtId="3" fontId="3" fillId="3" borderId="1" xfId="0" applyNumberFormat="1" applyFont="1" applyFill="1" applyBorder="1"/>
    <xf numFmtId="0" fontId="3" fillId="0" borderId="0" xfId="0" applyFont="1"/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3" fontId="1" fillId="0" borderId="1" xfId="0" applyNumberFormat="1" applyFont="1" applyFill="1" applyBorder="1"/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/>
    <xf numFmtId="49" fontId="1" fillId="0" borderId="2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justify" wrapText="1"/>
    </xf>
    <xf numFmtId="3" fontId="6" fillId="2" borderId="1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justify" wrapText="1"/>
    </xf>
    <xf numFmtId="3" fontId="7" fillId="0" borderId="1" xfId="0" applyNumberFormat="1" applyFont="1" applyBorder="1" applyAlignment="1">
      <alignment horizontal="right" wrapText="1"/>
    </xf>
    <xf numFmtId="0" fontId="6" fillId="0" borderId="2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justify" wrapText="1"/>
    </xf>
    <xf numFmtId="3" fontId="5" fillId="0" borderId="1" xfId="0" applyNumberFormat="1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/>
    <xf numFmtId="0" fontId="7" fillId="0" borderId="3" xfId="0" applyFont="1" applyBorder="1" applyAlignment="1">
      <alignment horizontal="center"/>
    </xf>
    <xf numFmtId="3" fontId="7" fillId="0" borderId="1" xfId="0" applyNumberFormat="1" applyFont="1" applyBorder="1"/>
    <xf numFmtId="0" fontId="5" fillId="0" borderId="7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3" fontId="5" fillId="0" borderId="1" xfId="0" applyNumberFormat="1" applyFont="1" applyFill="1" applyBorder="1"/>
    <xf numFmtId="0" fontId="7" fillId="0" borderId="7" xfId="0" applyFont="1" applyBorder="1" applyAlignment="1">
      <alignment horizontal="center"/>
    </xf>
    <xf numFmtId="3" fontId="7" fillId="0" borderId="1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49" fontId="7" fillId="0" borderId="3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3" fontId="6" fillId="3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3" fontId="6" fillId="0" borderId="1" xfId="0" applyNumberFormat="1" applyFont="1" applyFill="1" applyBorder="1"/>
    <xf numFmtId="49" fontId="6" fillId="2" borderId="6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justify" wrapText="1"/>
    </xf>
    <xf numFmtId="49" fontId="5" fillId="0" borderId="3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vertical="center"/>
    </xf>
    <xf numFmtId="4" fontId="5" fillId="0" borderId="0" xfId="0" applyNumberFormat="1" applyFont="1" applyFill="1" applyAlignment="1">
      <alignment horizontal="right" vertical="center"/>
    </xf>
    <xf numFmtId="49" fontId="6" fillId="0" borderId="0" xfId="0" applyNumberFormat="1" applyFont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3" fontId="2" fillId="0" borderId="2" xfId="0" applyNumberFormat="1" applyFont="1" applyFill="1" applyBorder="1"/>
    <xf numFmtId="49" fontId="2" fillId="0" borderId="9" xfId="0" applyNumberFormat="1" applyFont="1" applyFill="1" applyBorder="1" applyAlignment="1">
      <alignment horizontal="center"/>
    </xf>
    <xf numFmtId="3" fontId="2" fillId="0" borderId="3" xfId="0" applyNumberFormat="1" applyFont="1" applyFill="1" applyBorder="1"/>
    <xf numFmtId="0" fontId="0" fillId="0" borderId="10" xfId="0" applyBorder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 applyFill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/>
    <xf numFmtId="4" fontId="8" fillId="3" borderId="1" xfId="0" applyNumberFormat="1" applyFont="1" applyFill="1" applyBorder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9" fontId="8" fillId="3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8" fillId="3" borderId="2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10" fillId="0" borderId="1" xfId="0" applyNumberFormat="1" applyFont="1" applyBorder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5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0" fontId="2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3" xfId="1" applyNumberFormat="1" applyFont="1" applyFill="1" applyBorder="1" applyAlignment="1">
      <alignment horizontal="right" vertical="center"/>
    </xf>
    <xf numFmtId="4" fontId="2" fillId="0" borderId="7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/>
    </xf>
    <xf numFmtId="0" fontId="2" fillId="0" borderId="7" xfId="0" applyFont="1" applyFill="1" applyBorder="1" applyAlignment="1">
      <alignment horizontal="left" wrapText="1"/>
    </xf>
    <xf numFmtId="0" fontId="4" fillId="0" borderId="0" xfId="4" applyFill="1"/>
    <xf numFmtId="0" fontId="5" fillId="0" borderId="0" xfId="4" applyFont="1" applyFill="1"/>
    <xf numFmtId="0" fontId="5" fillId="0" borderId="6" xfId="4" applyFont="1" applyFill="1" applyBorder="1"/>
    <xf numFmtId="0" fontId="4" fillId="0" borderId="10" xfId="4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 wrapText="1"/>
    </xf>
    <xf numFmtId="0" fontId="4" fillId="0" borderId="11" xfId="4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1" xfId="4" applyFont="1" applyFill="1" applyBorder="1"/>
    <xf numFmtId="0" fontId="4" fillId="0" borderId="1" xfId="4" applyFill="1" applyBorder="1"/>
    <xf numFmtId="0" fontId="5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center" wrapText="1"/>
    </xf>
    <xf numFmtId="4" fontId="2" fillId="0" borderId="1" xfId="4" applyNumberFormat="1" applyFont="1" applyFill="1" applyBorder="1" applyAlignment="1">
      <alignment horizontal="center" vertical="center"/>
    </xf>
    <xf numFmtId="4" fontId="2" fillId="0" borderId="1" xfId="4" applyNumberFormat="1" applyFont="1" applyFill="1" applyBorder="1"/>
    <xf numFmtId="0" fontId="4" fillId="0" borderId="0" xfId="4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wrapText="1"/>
    </xf>
    <xf numFmtId="0" fontId="4" fillId="0" borderId="0" xfId="4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/>
    </xf>
    <xf numFmtId="4" fontId="2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ill="1"/>
    <xf numFmtId="0" fontId="5" fillId="0" borderId="6" xfId="4" applyFont="1" applyFill="1" applyBorder="1" applyAlignment="1">
      <alignment wrapText="1"/>
    </xf>
    <xf numFmtId="0" fontId="2" fillId="0" borderId="0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/>
    </xf>
    <xf numFmtId="0" fontId="4" fillId="0" borderId="0" xfId="4"/>
    <xf numFmtId="4" fontId="4" fillId="0" borderId="0" xfId="4" applyNumberFormat="1"/>
    <xf numFmtId="0" fontId="5" fillId="0" borderId="1" xfId="4" applyFont="1" applyFill="1" applyBorder="1" applyAlignment="1">
      <alignment horizontal="center" vertical="center" wrapText="1"/>
    </xf>
    <xf numFmtId="0" fontId="0" fillId="0" borderId="0" xfId="4" applyFont="1" applyFill="1" applyAlignment="1">
      <alignment horizontal="center"/>
    </xf>
    <xf numFmtId="4" fontId="0" fillId="0" borderId="0" xfId="4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5" fillId="0" borderId="1" xfId="4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/>
    <xf numFmtId="0" fontId="2" fillId="0" borderId="1" xfId="0" applyFont="1" applyFill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/>
    <xf numFmtId="0" fontId="2" fillId="0" borderId="3" xfId="0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/>
    <xf numFmtId="49" fontId="2" fillId="0" borderId="1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justify" wrapText="1"/>
    </xf>
    <xf numFmtId="3" fontId="6" fillId="3" borderId="1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right" wrapText="1"/>
    </xf>
    <xf numFmtId="0" fontId="10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/>
    <xf numFmtId="4" fontId="2" fillId="0" borderId="2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0" fontId="2" fillId="0" borderId="0" xfId="5" applyFont="1" applyAlignment="1">
      <alignment wrapText="1"/>
    </xf>
    <xf numFmtId="0" fontId="2" fillId="0" borderId="0" xfId="5" applyFont="1"/>
    <xf numFmtId="0" fontId="2" fillId="0" borderId="0" xfId="5" applyFont="1" applyFill="1"/>
    <xf numFmtId="0" fontId="3" fillId="0" borderId="12" xfId="5" applyFont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/>
    </xf>
    <xf numFmtId="0" fontId="2" fillId="0" borderId="1" xfId="5" applyFont="1" applyFill="1" applyBorder="1" applyAlignment="1">
      <alignment wrapText="1"/>
    </xf>
    <xf numFmtId="4" fontId="2" fillId="0" borderId="1" xfId="5" applyNumberFormat="1" applyFont="1" applyFill="1" applyBorder="1"/>
    <xf numFmtId="0" fontId="3" fillId="0" borderId="1" xfId="5" applyFont="1" applyFill="1" applyBorder="1" applyAlignment="1">
      <alignment wrapText="1"/>
    </xf>
    <xf numFmtId="4" fontId="3" fillId="0" borderId="1" xfId="5" applyNumberFormat="1" applyFont="1" applyFill="1" applyBorder="1"/>
    <xf numFmtId="4" fontId="2" fillId="0" borderId="0" xfId="0" applyNumberFormat="1" applyFont="1" applyAlignment="1">
      <alignment wrapText="1"/>
    </xf>
    <xf numFmtId="4" fontId="2" fillId="0" borderId="0" xfId="0" applyNumberFormat="1" applyFont="1"/>
    <xf numFmtId="0" fontId="2" fillId="0" borderId="0" xfId="0" applyFont="1" applyAlignment="1">
      <alignment wrapText="1"/>
    </xf>
    <xf numFmtId="0" fontId="5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/>
    <xf numFmtId="0" fontId="5" fillId="0" borderId="0" xfId="0" quotePrefix="1" applyFont="1" applyAlignment="1">
      <alignment wrapText="1"/>
    </xf>
    <xf numFmtId="4" fontId="5" fillId="0" borderId="0" xfId="0" applyNumberFormat="1" applyFont="1" applyFill="1" applyAlignment="1">
      <alignment horizontal="right" vertical="center"/>
    </xf>
    <xf numFmtId="0" fontId="6" fillId="0" borderId="0" xfId="0" quotePrefix="1" applyFont="1" applyAlignment="1">
      <alignment horizontal="left" vertical="center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4" fillId="0" borderId="0" xfId="4" applyFill="1" applyAlignment="1">
      <alignment horizontal="center" wrapText="1"/>
    </xf>
    <xf numFmtId="0" fontId="4" fillId="0" borderId="1" xfId="4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 textRotation="90" wrapText="1"/>
    </xf>
    <xf numFmtId="0" fontId="12" fillId="0" borderId="3" xfId="4" applyFont="1" applyFill="1" applyBorder="1" applyAlignment="1">
      <alignment horizontal="center" vertical="center" textRotation="90" wrapText="1"/>
    </xf>
    <xf numFmtId="0" fontId="12" fillId="0" borderId="7" xfId="4" applyFont="1" applyFill="1" applyBorder="1" applyAlignment="1">
      <alignment horizontal="center" vertical="center" textRotation="90" wrapText="1"/>
    </xf>
    <xf numFmtId="0" fontId="12" fillId="0" borderId="2" xfId="4" applyFont="1" applyFill="1" applyBorder="1" applyAlignment="1">
      <alignment horizontal="center" vertical="center" textRotation="90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 wrapText="1"/>
    </xf>
    <xf numFmtId="0" fontId="4" fillId="0" borderId="16" xfId="4" applyFill="1" applyBorder="1" applyAlignment="1">
      <alignment horizontal="center" wrapText="1"/>
    </xf>
    <xf numFmtId="0" fontId="4" fillId="0" borderId="17" xfId="4" applyFill="1" applyBorder="1" applyAlignment="1">
      <alignment horizontal="center" wrapText="1"/>
    </xf>
    <xf numFmtId="0" fontId="4" fillId="0" borderId="1" xfId="4" applyFill="1" applyBorder="1" applyAlignment="1">
      <alignment horizontal="center" vertical="center" wrapText="1"/>
    </xf>
    <xf numFmtId="4" fontId="3" fillId="0" borderId="3" xfId="4" applyNumberFormat="1" applyFont="1" applyFill="1" applyBorder="1" applyAlignment="1">
      <alignment horizontal="center" vertical="center"/>
    </xf>
    <xf numFmtId="4" fontId="3" fillId="0" borderId="7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 wrapText="1"/>
    </xf>
    <xf numFmtId="0" fontId="2" fillId="0" borderId="14" xfId="4" applyFont="1" applyFill="1" applyBorder="1" applyAlignment="1">
      <alignment horizontal="center" vertical="center" wrapText="1"/>
    </xf>
    <xf numFmtId="0" fontId="2" fillId="0" borderId="9" xfId="4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10" xfId="4" applyFont="1" applyFill="1" applyBorder="1" applyAlignment="1">
      <alignment horizontal="center" vertical="center" wrapText="1"/>
    </xf>
    <xf numFmtId="0" fontId="2" fillId="0" borderId="8" xfId="4" applyFont="1" applyFill="1" applyBorder="1" applyAlignment="1">
      <alignment horizontal="center" vertical="center" wrapText="1"/>
    </xf>
    <xf numFmtId="4" fontId="3" fillId="0" borderId="3" xfId="4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0" fillId="0" borderId="3" xfId="4" applyFont="1" applyFill="1" applyBorder="1" applyAlignment="1">
      <alignment horizontal="center" vertical="center"/>
    </xf>
    <xf numFmtId="0" fontId="4" fillId="0" borderId="7" xfId="4" applyFill="1" applyBorder="1" applyAlignment="1">
      <alignment horizontal="center" vertical="center"/>
    </xf>
    <xf numFmtId="0" fontId="4" fillId="0" borderId="2" xfId="4" applyFill="1" applyBorder="1" applyAlignment="1">
      <alignment horizontal="center" vertical="center"/>
    </xf>
    <xf numFmtId="0" fontId="4" fillId="0" borderId="3" xfId="4" applyFill="1" applyBorder="1" applyAlignment="1">
      <alignment horizontal="center" vertical="center" wrapText="1"/>
    </xf>
    <xf numFmtId="0" fontId="4" fillId="0" borderId="7" xfId="4" applyFill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5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/>
    </xf>
    <xf numFmtId="0" fontId="3" fillId="0" borderId="12" xfId="5" applyFont="1" applyBorder="1" applyAlignment="1">
      <alignment horizontal="center"/>
    </xf>
    <xf numFmtId="0" fontId="3" fillId="0" borderId="6" xfId="5" applyFont="1" applyBorder="1" applyAlignment="1">
      <alignment horizontal="center"/>
    </xf>
    <xf numFmtId="49" fontId="3" fillId="0" borderId="13" xfId="5" applyNumberFormat="1" applyFont="1" applyBorder="1" applyAlignment="1">
      <alignment horizontal="center"/>
    </xf>
    <xf numFmtId="49" fontId="3" fillId="0" borderId="12" xfId="5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4" xfId="5" applyFont="1" applyBorder="1" applyAlignment="1">
      <alignment horizontal="center"/>
    </xf>
    <xf numFmtId="0" fontId="3" fillId="0" borderId="18" xfId="5" applyFont="1" applyBorder="1" applyAlignment="1">
      <alignment horizontal="center"/>
    </xf>
    <xf numFmtId="0" fontId="3" fillId="0" borderId="9" xfId="5" applyFont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8">
    <cellStyle name="Dziesiętny 2" xfId="1"/>
    <cellStyle name="Dziesiętny 2 2" xfId="2"/>
    <cellStyle name="Dziesiętny 2 3" xfId="3"/>
    <cellStyle name="Normalny" xfId="0" builtinId="0"/>
    <cellStyle name="Normalny 2" xfId="4"/>
    <cellStyle name="Normalny 3" xfId="5"/>
    <cellStyle name="Normalny 4" xfId="6"/>
    <cellStyle name="Normalny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0"/>
  <sheetViews>
    <sheetView workbookViewId="0">
      <selection activeCell="F2" sqref="F2"/>
    </sheetView>
  </sheetViews>
  <sheetFormatPr defaultRowHeight="11.25" x14ac:dyDescent="0.2"/>
  <cols>
    <col min="1" max="1" width="3.85546875" style="245" customWidth="1"/>
    <col min="2" max="2" width="48.140625" style="1" customWidth="1"/>
    <col min="3" max="3" width="13" style="1" customWidth="1"/>
    <col min="4" max="4" width="9.5703125" style="1" customWidth="1"/>
    <col min="5" max="5" width="13.7109375" style="1" customWidth="1"/>
    <col min="6" max="6" width="13.42578125" style="51" customWidth="1"/>
    <col min="7" max="7" width="17.140625" style="1" customWidth="1"/>
    <col min="8" max="8" width="13.5703125" style="1" hidden="1" customWidth="1"/>
    <col min="9" max="9" width="9.140625" style="1" customWidth="1"/>
    <col min="10" max="11" width="10" style="1" bestFit="1" customWidth="1"/>
    <col min="12" max="16384" width="9.140625" style="1"/>
  </cols>
  <sheetData>
    <row r="1" spans="1:11" ht="12.75" x14ac:dyDescent="0.2">
      <c r="D1" s="187"/>
      <c r="F1" s="51" t="s">
        <v>295</v>
      </c>
    </row>
    <row r="2" spans="1:11" ht="12.75" x14ac:dyDescent="0.2">
      <c r="D2" s="187"/>
      <c r="F2" s="51" t="s">
        <v>165</v>
      </c>
    </row>
    <row r="3" spans="1:11" ht="12.75" x14ac:dyDescent="0.2">
      <c r="D3" s="187"/>
      <c r="F3" s="51" t="s">
        <v>6</v>
      </c>
    </row>
    <row r="4" spans="1:11" ht="12" customHeight="1" x14ac:dyDescent="0.2">
      <c r="D4" s="187"/>
      <c r="F4" s="51" t="s">
        <v>113</v>
      </c>
    </row>
    <row r="5" spans="1:11" ht="11.25" customHeight="1" x14ac:dyDescent="0.2"/>
    <row r="6" spans="1:11" ht="5.25" customHeight="1" x14ac:dyDescent="0.2">
      <c r="A6" s="316" t="s">
        <v>179</v>
      </c>
      <c r="B6" s="316"/>
      <c r="C6" s="316"/>
      <c r="D6" s="316"/>
      <c r="E6" s="316"/>
      <c r="F6" s="316"/>
      <c r="G6" s="316"/>
    </row>
    <row r="7" spans="1:11" ht="14.25" customHeight="1" x14ac:dyDescent="0.2">
      <c r="A7" s="316"/>
      <c r="B7" s="316"/>
      <c r="C7" s="316"/>
      <c r="D7" s="316"/>
      <c r="E7" s="316"/>
      <c r="F7" s="316"/>
      <c r="G7" s="316"/>
    </row>
    <row r="8" spans="1:11" ht="11.25" customHeight="1" x14ac:dyDescent="0.2">
      <c r="B8" s="188"/>
      <c r="C8" s="188"/>
      <c r="D8" s="188"/>
      <c r="E8" s="188"/>
      <c r="F8" s="52"/>
      <c r="G8" s="188"/>
    </row>
    <row r="9" spans="1:11" x14ac:dyDescent="0.2">
      <c r="A9" s="317" t="s">
        <v>10</v>
      </c>
      <c r="B9" s="317" t="s">
        <v>3</v>
      </c>
      <c r="C9" s="318" t="s">
        <v>238</v>
      </c>
      <c r="D9" s="319" t="s">
        <v>140</v>
      </c>
      <c r="E9" s="319" t="s">
        <v>141</v>
      </c>
      <c r="F9" s="319" t="s">
        <v>142</v>
      </c>
      <c r="G9" s="319"/>
    </row>
    <row r="10" spans="1:11" ht="9" customHeight="1" x14ac:dyDescent="0.2">
      <c r="A10" s="317"/>
      <c r="B10" s="317"/>
      <c r="C10" s="318"/>
      <c r="D10" s="319"/>
      <c r="E10" s="319"/>
      <c r="F10" s="319"/>
      <c r="G10" s="319"/>
    </row>
    <row r="11" spans="1:11" ht="17.25" customHeight="1" x14ac:dyDescent="0.2">
      <c r="A11" s="317"/>
      <c r="B11" s="317"/>
      <c r="C11" s="318"/>
      <c r="D11" s="319"/>
      <c r="E11" s="319"/>
      <c r="F11" s="190" t="s">
        <v>143</v>
      </c>
      <c r="G11" s="246" t="s">
        <v>144</v>
      </c>
    </row>
    <row r="12" spans="1:11" ht="17.25" customHeight="1" x14ac:dyDescent="0.2">
      <c r="A12" s="301" t="s">
        <v>17</v>
      </c>
      <c r="B12" s="298" t="s">
        <v>239</v>
      </c>
      <c r="C12" s="304">
        <v>500000</v>
      </c>
      <c r="D12" s="307" t="s">
        <v>181</v>
      </c>
      <c r="E12" s="307" t="s">
        <v>180</v>
      </c>
      <c r="F12" s="209">
        <v>500000</v>
      </c>
      <c r="G12" s="263"/>
    </row>
    <row r="13" spans="1:11" ht="17.25" customHeight="1" x14ac:dyDescent="0.2">
      <c r="A13" s="302"/>
      <c r="B13" s="299"/>
      <c r="C13" s="305"/>
      <c r="D13" s="308"/>
      <c r="E13" s="308"/>
      <c r="F13" s="210" t="s">
        <v>11</v>
      </c>
      <c r="G13" s="280"/>
    </row>
    <row r="14" spans="1:11" ht="12.75" customHeight="1" x14ac:dyDescent="0.2">
      <c r="A14" s="303"/>
      <c r="B14" s="300"/>
      <c r="C14" s="306"/>
      <c r="D14" s="309"/>
      <c r="E14" s="309"/>
      <c r="F14" s="281">
        <v>450000</v>
      </c>
      <c r="G14" s="282" t="s">
        <v>264</v>
      </c>
    </row>
    <row r="15" spans="1:11" ht="24.75" customHeight="1" x14ac:dyDescent="0.2">
      <c r="A15" s="189" t="s">
        <v>174</v>
      </c>
      <c r="B15" s="203" t="s">
        <v>240</v>
      </c>
      <c r="C15" s="186">
        <v>500000</v>
      </c>
      <c r="D15" s="264" t="s">
        <v>181</v>
      </c>
      <c r="E15" s="264" t="s">
        <v>180</v>
      </c>
      <c r="F15" s="211">
        <v>500000</v>
      </c>
      <c r="G15" s="41"/>
    </row>
    <row r="16" spans="1:11" ht="26.25" customHeight="1" x14ac:dyDescent="0.2">
      <c r="A16" s="189" t="s">
        <v>175</v>
      </c>
      <c r="B16" s="203" t="s">
        <v>182</v>
      </c>
      <c r="C16" s="186">
        <v>12333.64</v>
      </c>
      <c r="D16" s="189">
        <v>2019</v>
      </c>
      <c r="E16" s="198">
        <v>2019</v>
      </c>
      <c r="F16" s="212">
        <v>12333.64</v>
      </c>
      <c r="G16" s="247"/>
      <c r="K16" s="51"/>
    </row>
    <row r="17" spans="1:8" ht="30.75" customHeight="1" x14ac:dyDescent="0.2">
      <c r="A17" s="189" t="s">
        <v>29</v>
      </c>
      <c r="B17" s="194" t="s">
        <v>183</v>
      </c>
      <c r="C17" s="191">
        <v>73800</v>
      </c>
      <c r="D17" s="192">
        <v>2019</v>
      </c>
      <c r="E17" s="192">
        <v>2019</v>
      </c>
      <c r="F17" s="193">
        <v>73800</v>
      </c>
      <c r="G17" s="247"/>
    </row>
    <row r="18" spans="1:8" ht="28.5" customHeight="1" x14ac:dyDescent="0.2">
      <c r="A18" s="189" t="s">
        <v>185</v>
      </c>
      <c r="B18" s="194" t="s">
        <v>184</v>
      </c>
      <c r="C18" s="191">
        <v>15000</v>
      </c>
      <c r="D18" s="192">
        <v>2019</v>
      </c>
      <c r="E18" s="192">
        <v>2019</v>
      </c>
      <c r="F18" s="193">
        <v>15000</v>
      </c>
      <c r="G18" s="247"/>
    </row>
    <row r="19" spans="1:8" ht="33" customHeight="1" x14ac:dyDescent="0.2">
      <c r="A19" s="189" t="s">
        <v>187</v>
      </c>
      <c r="B19" s="194" t="s">
        <v>186</v>
      </c>
      <c r="C19" s="191">
        <v>12165.65</v>
      </c>
      <c r="D19" s="192">
        <v>2019</v>
      </c>
      <c r="E19" s="192">
        <v>2019</v>
      </c>
      <c r="F19" s="193">
        <v>12165.65</v>
      </c>
      <c r="G19" s="247"/>
    </row>
    <row r="20" spans="1:8" ht="24.75" customHeight="1" x14ac:dyDescent="0.2">
      <c r="A20" s="196" t="s">
        <v>189</v>
      </c>
      <c r="B20" s="194" t="s">
        <v>188</v>
      </c>
      <c r="C20" s="191">
        <v>10166.66</v>
      </c>
      <c r="D20" s="192">
        <v>2019</v>
      </c>
      <c r="E20" s="192">
        <v>2019</v>
      </c>
      <c r="F20" s="193">
        <v>10166.66</v>
      </c>
      <c r="G20" s="196"/>
    </row>
    <row r="21" spans="1:8" ht="15" customHeight="1" x14ac:dyDescent="0.2">
      <c r="A21" s="301" t="s">
        <v>190</v>
      </c>
      <c r="B21" s="310" t="s">
        <v>266</v>
      </c>
      <c r="C21" s="312">
        <v>2317065.41</v>
      </c>
      <c r="D21" s="314">
        <v>2018</v>
      </c>
      <c r="E21" s="314">
        <v>2019</v>
      </c>
      <c r="F21" s="193">
        <v>2317065.41</v>
      </c>
      <c r="G21" s="196"/>
    </row>
    <row r="22" spans="1:8" ht="13.5" customHeight="1" x14ac:dyDescent="0.2">
      <c r="A22" s="302"/>
      <c r="B22" s="311"/>
      <c r="C22" s="313"/>
      <c r="D22" s="315"/>
      <c r="E22" s="315"/>
      <c r="F22" s="195" t="s">
        <v>11</v>
      </c>
      <c r="G22" s="214"/>
    </row>
    <row r="23" spans="1:8" ht="21" customHeight="1" x14ac:dyDescent="0.2">
      <c r="A23" s="302"/>
      <c r="B23" s="311"/>
      <c r="C23" s="313"/>
      <c r="D23" s="315"/>
      <c r="E23" s="315"/>
      <c r="F23" s="195">
        <v>1315273</v>
      </c>
      <c r="G23" s="279" t="s">
        <v>237</v>
      </c>
    </row>
    <row r="24" spans="1:8" ht="41.25" customHeight="1" x14ac:dyDescent="0.2">
      <c r="A24" s="196" t="s">
        <v>192</v>
      </c>
      <c r="B24" s="194" t="s">
        <v>191</v>
      </c>
      <c r="C24" s="191">
        <v>9216</v>
      </c>
      <c r="D24" s="192">
        <v>2019</v>
      </c>
      <c r="E24" s="192">
        <v>2019</v>
      </c>
      <c r="F24" s="193">
        <v>9216</v>
      </c>
      <c r="G24" s="263"/>
    </row>
    <row r="25" spans="1:8" ht="38.25" customHeight="1" x14ac:dyDescent="0.2">
      <c r="A25" s="189" t="s">
        <v>242</v>
      </c>
      <c r="B25" s="204" t="s">
        <v>145</v>
      </c>
      <c r="C25" s="186">
        <v>131500</v>
      </c>
      <c r="D25" s="189">
        <v>2017</v>
      </c>
      <c r="E25" s="189">
        <v>2019</v>
      </c>
      <c r="F25" s="199">
        <v>131500</v>
      </c>
      <c r="G25" s="205"/>
    </row>
    <row r="26" spans="1:8" ht="51" customHeight="1" x14ac:dyDescent="0.2">
      <c r="A26" s="189" t="s">
        <v>193</v>
      </c>
      <c r="B26" s="203" t="s">
        <v>194</v>
      </c>
      <c r="C26" s="186">
        <v>20000</v>
      </c>
      <c r="D26" s="189">
        <v>2016</v>
      </c>
      <c r="E26" s="189">
        <v>2023</v>
      </c>
      <c r="F26" s="199">
        <v>20000</v>
      </c>
      <c r="G26" s="205"/>
    </row>
    <row r="27" spans="1:8" ht="30.75" customHeight="1" x14ac:dyDescent="0.2">
      <c r="A27" s="189" t="s">
        <v>195</v>
      </c>
      <c r="B27" s="208" t="s">
        <v>263</v>
      </c>
      <c r="C27" s="186">
        <v>17000</v>
      </c>
      <c r="D27" s="189">
        <v>2018</v>
      </c>
      <c r="E27" s="189">
        <v>2019</v>
      </c>
      <c r="F27" s="199">
        <v>17000</v>
      </c>
      <c r="G27" s="206"/>
    </row>
    <row r="28" spans="1:8" ht="31.5" customHeight="1" x14ac:dyDescent="0.2">
      <c r="A28" s="189" t="s">
        <v>196</v>
      </c>
      <c r="B28" s="208" t="s">
        <v>197</v>
      </c>
      <c r="C28" s="186">
        <v>192000</v>
      </c>
      <c r="D28" s="189">
        <v>2018</v>
      </c>
      <c r="E28" s="189">
        <v>2019</v>
      </c>
      <c r="F28" s="199">
        <v>192000</v>
      </c>
      <c r="G28" s="206"/>
    </row>
    <row r="29" spans="1:8" ht="31.5" customHeight="1" x14ac:dyDescent="0.2">
      <c r="A29" s="198" t="s">
        <v>198</v>
      </c>
      <c r="B29" s="208" t="s">
        <v>199</v>
      </c>
      <c r="C29" s="185">
        <v>102000</v>
      </c>
      <c r="D29" s="198">
        <v>2018</v>
      </c>
      <c r="E29" s="198">
        <v>2019</v>
      </c>
      <c r="F29" s="202">
        <v>102000</v>
      </c>
      <c r="G29" s="207"/>
    </row>
    <row r="30" spans="1:8" ht="18.75" customHeight="1" x14ac:dyDescent="0.2">
      <c r="A30" s="198" t="s">
        <v>200</v>
      </c>
      <c r="B30" s="201" t="s">
        <v>146</v>
      </c>
      <c r="C30" s="185">
        <v>100000</v>
      </c>
      <c r="D30" s="198">
        <v>2018</v>
      </c>
      <c r="E30" s="198">
        <v>2018</v>
      </c>
      <c r="F30" s="202">
        <v>100000</v>
      </c>
      <c r="G30" s="207"/>
    </row>
    <row r="31" spans="1:8" ht="18" customHeight="1" x14ac:dyDescent="0.2">
      <c r="A31" s="301" t="s">
        <v>201</v>
      </c>
      <c r="B31" s="298" t="s">
        <v>202</v>
      </c>
      <c r="C31" s="304">
        <v>1100000</v>
      </c>
      <c r="D31" s="301">
        <v>2018</v>
      </c>
      <c r="E31" s="301">
        <v>2020</v>
      </c>
      <c r="F31" s="193">
        <v>1100000</v>
      </c>
      <c r="G31" s="249"/>
      <c r="H31" s="51">
        <f>SUM(F12,F15,F16,F17,F18,F19,F20,F21,F24,F25,F26,F27,F28,F29,F30,F31)</f>
        <v>5112247.3600000003</v>
      </c>
    </row>
    <row r="32" spans="1:8" ht="16.5" customHeight="1" x14ac:dyDescent="0.2">
      <c r="A32" s="302"/>
      <c r="B32" s="299"/>
      <c r="C32" s="305"/>
      <c r="D32" s="302"/>
      <c r="E32" s="302"/>
      <c r="F32" s="195" t="s">
        <v>11</v>
      </c>
      <c r="G32" s="250"/>
      <c r="H32" s="51"/>
    </row>
    <row r="33" spans="1:8" ht="23.25" customHeight="1" x14ac:dyDescent="0.2">
      <c r="A33" s="303"/>
      <c r="B33" s="300"/>
      <c r="C33" s="306"/>
      <c r="D33" s="303"/>
      <c r="E33" s="303"/>
      <c r="F33" s="202">
        <v>1250000</v>
      </c>
      <c r="G33" s="207" t="s">
        <v>264</v>
      </c>
      <c r="H33" s="51"/>
    </row>
    <row r="34" spans="1:8" ht="27" customHeight="1" x14ac:dyDescent="0.2">
      <c r="A34" s="189" t="s">
        <v>203</v>
      </c>
      <c r="B34" s="208" t="s">
        <v>147</v>
      </c>
      <c r="C34" s="186">
        <v>10000</v>
      </c>
      <c r="D34" s="189">
        <v>2019</v>
      </c>
      <c r="E34" s="189">
        <v>2019</v>
      </c>
      <c r="F34" s="199">
        <v>10000</v>
      </c>
      <c r="G34" s="205"/>
      <c r="H34" s="51">
        <f>SUM(F34,F35,F36,F37,F38,F39,F40,F41,F42,F43,F44,F45,F46,F47,F48,F51,F52,F53,F54)</f>
        <v>966050.6399999999</v>
      </c>
    </row>
    <row r="35" spans="1:8" ht="22.5" customHeight="1" x14ac:dyDescent="0.2">
      <c r="A35" s="196" t="s">
        <v>204</v>
      </c>
      <c r="B35" s="261" t="s">
        <v>205</v>
      </c>
      <c r="C35" s="262">
        <v>50000</v>
      </c>
      <c r="D35" s="196">
        <v>2019</v>
      </c>
      <c r="E35" s="196">
        <v>2019</v>
      </c>
      <c r="F35" s="193">
        <v>50000</v>
      </c>
      <c r="G35" s="197"/>
    </row>
    <row r="36" spans="1:8" ht="23.25" customHeight="1" x14ac:dyDescent="0.2">
      <c r="A36" s="198" t="s">
        <v>206</v>
      </c>
      <c r="B36" s="203" t="s">
        <v>209</v>
      </c>
      <c r="C36" s="186">
        <v>50000</v>
      </c>
      <c r="D36" s="189">
        <v>2019</v>
      </c>
      <c r="E36" s="189">
        <v>2019</v>
      </c>
      <c r="F36" s="199">
        <v>50000</v>
      </c>
      <c r="G36" s="205"/>
    </row>
    <row r="37" spans="1:8" ht="34.5" customHeight="1" x14ac:dyDescent="0.2">
      <c r="A37" s="189" t="s">
        <v>207</v>
      </c>
      <c r="B37" s="203" t="s">
        <v>262</v>
      </c>
      <c r="C37" s="186">
        <v>20000</v>
      </c>
      <c r="D37" s="189">
        <v>2019</v>
      </c>
      <c r="E37" s="189">
        <v>2019</v>
      </c>
      <c r="F37" s="199">
        <v>20000</v>
      </c>
      <c r="G37" s="205"/>
    </row>
    <row r="38" spans="1:8" ht="27.75" customHeight="1" x14ac:dyDescent="0.2">
      <c r="A38" s="189" t="s">
        <v>208</v>
      </c>
      <c r="B38" s="203" t="s">
        <v>148</v>
      </c>
      <c r="C38" s="186">
        <v>30000</v>
      </c>
      <c r="D38" s="189">
        <v>2014</v>
      </c>
      <c r="E38" s="189">
        <v>2024</v>
      </c>
      <c r="F38" s="211">
        <v>30000</v>
      </c>
      <c r="G38" s="206"/>
    </row>
    <row r="39" spans="1:8" ht="37.5" customHeight="1" x14ac:dyDescent="0.2">
      <c r="A39" s="189"/>
      <c r="B39" s="203" t="s">
        <v>261</v>
      </c>
      <c r="C39" s="186">
        <v>50000</v>
      </c>
      <c r="D39" s="189">
        <v>2019</v>
      </c>
      <c r="E39" s="189">
        <v>2019</v>
      </c>
      <c r="F39" s="211">
        <v>50000</v>
      </c>
      <c r="G39" s="206"/>
    </row>
    <row r="40" spans="1:8" ht="35.25" customHeight="1" x14ac:dyDescent="0.2">
      <c r="A40" s="189" t="s">
        <v>210</v>
      </c>
      <c r="B40" s="203" t="s">
        <v>149</v>
      </c>
      <c r="C40" s="186">
        <v>6000</v>
      </c>
      <c r="D40" s="189">
        <v>2019</v>
      </c>
      <c r="E40" s="189">
        <v>2019</v>
      </c>
      <c r="F40" s="211">
        <v>6000</v>
      </c>
      <c r="G40" s="206"/>
      <c r="H40" s="51"/>
    </row>
    <row r="41" spans="1:8" ht="48" customHeight="1" x14ac:dyDescent="0.2">
      <c r="A41" s="189" t="s">
        <v>211</v>
      </c>
      <c r="B41" s="203" t="s">
        <v>213</v>
      </c>
      <c r="C41" s="186">
        <v>60000</v>
      </c>
      <c r="D41" s="189">
        <v>2016</v>
      </c>
      <c r="E41" s="189">
        <v>2022</v>
      </c>
      <c r="F41" s="211">
        <v>60000</v>
      </c>
      <c r="G41" s="206"/>
    </row>
    <row r="42" spans="1:8" ht="21" customHeight="1" x14ac:dyDescent="0.2">
      <c r="A42" s="189" t="s">
        <v>212</v>
      </c>
      <c r="B42" s="204" t="s">
        <v>150</v>
      </c>
      <c r="C42" s="186">
        <v>50000</v>
      </c>
      <c r="D42" s="189">
        <v>2019</v>
      </c>
      <c r="E42" s="189">
        <v>2019</v>
      </c>
      <c r="F42" s="211">
        <v>50000</v>
      </c>
      <c r="G42" s="206"/>
      <c r="H42" s="200"/>
    </row>
    <row r="43" spans="1:8" ht="24" customHeight="1" x14ac:dyDescent="0.2">
      <c r="A43" s="189" t="s">
        <v>214</v>
      </c>
      <c r="B43" s="204" t="s">
        <v>241</v>
      </c>
      <c r="C43" s="186">
        <v>6027</v>
      </c>
      <c r="D43" s="189">
        <v>2019</v>
      </c>
      <c r="E43" s="198">
        <v>2019</v>
      </c>
      <c r="F43" s="212">
        <v>6027</v>
      </c>
      <c r="G43" s="207"/>
      <c r="H43" s="200"/>
    </row>
    <row r="44" spans="1:8" ht="25.5" customHeight="1" x14ac:dyDescent="0.2">
      <c r="A44" s="189" t="s">
        <v>215</v>
      </c>
      <c r="B44" s="203" t="s">
        <v>216</v>
      </c>
      <c r="C44" s="186">
        <v>9000</v>
      </c>
      <c r="D44" s="189">
        <v>2019</v>
      </c>
      <c r="E44" s="198">
        <v>2019</v>
      </c>
      <c r="F44" s="212">
        <v>9000</v>
      </c>
      <c r="G44" s="207"/>
      <c r="H44" s="200"/>
    </row>
    <row r="45" spans="1:8" ht="25.5" customHeight="1" x14ac:dyDescent="0.2">
      <c r="A45" s="189" t="s">
        <v>217</v>
      </c>
      <c r="B45" s="203" t="s">
        <v>218</v>
      </c>
      <c r="C45" s="186">
        <v>8000</v>
      </c>
      <c r="D45" s="189">
        <v>2019</v>
      </c>
      <c r="E45" s="198">
        <v>2019</v>
      </c>
      <c r="F45" s="212">
        <v>8000</v>
      </c>
      <c r="G45" s="207"/>
      <c r="H45" s="200"/>
    </row>
    <row r="46" spans="1:8" ht="25.5" customHeight="1" x14ac:dyDescent="0.2">
      <c r="A46" s="189" t="s">
        <v>219</v>
      </c>
      <c r="B46" s="203" t="s">
        <v>220</v>
      </c>
      <c r="C46" s="186">
        <v>8500</v>
      </c>
      <c r="D46" s="189">
        <v>2019</v>
      </c>
      <c r="E46" s="198">
        <v>2019</v>
      </c>
      <c r="F46" s="212">
        <v>8500</v>
      </c>
      <c r="G46" s="207"/>
      <c r="H46" s="200"/>
    </row>
    <row r="47" spans="1:8" ht="23.25" customHeight="1" x14ac:dyDescent="0.2">
      <c r="A47" s="189" t="s">
        <v>221</v>
      </c>
      <c r="B47" s="203" t="s">
        <v>222</v>
      </c>
      <c r="C47" s="186">
        <v>9000</v>
      </c>
      <c r="D47" s="189">
        <v>2019</v>
      </c>
      <c r="E47" s="189">
        <v>2019</v>
      </c>
      <c r="F47" s="211">
        <v>9000</v>
      </c>
      <c r="G47" s="206"/>
    </row>
    <row r="48" spans="1:8" ht="18.75" customHeight="1" x14ac:dyDescent="0.2">
      <c r="A48" s="301" t="s">
        <v>223</v>
      </c>
      <c r="B48" s="298" t="s">
        <v>265</v>
      </c>
      <c r="C48" s="304">
        <v>508246.18</v>
      </c>
      <c r="D48" s="301">
        <v>2018</v>
      </c>
      <c r="E48" s="301">
        <v>2019</v>
      </c>
      <c r="F48" s="248">
        <v>508246.18</v>
      </c>
      <c r="G48" s="249"/>
    </row>
    <row r="49" spans="1:7" ht="13.5" customHeight="1" x14ac:dyDescent="0.2">
      <c r="A49" s="302"/>
      <c r="B49" s="299"/>
      <c r="C49" s="305"/>
      <c r="D49" s="302"/>
      <c r="E49" s="302"/>
      <c r="F49" s="210" t="s">
        <v>11</v>
      </c>
      <c r="G49" s="250"/>
    </row>
    <row r="50" spans="1:7" ht="15.75" customHeight="1" x14ac:dyDescent="0.2">
      <c r="A50" s="303"/>
      <c r="B50" s="300"/>
      <c r="C50" s="306"/>
      <c r="D50" s="303"/>
      <c r="E50" s="303"/>
      <c r="F50" s="212">
        <v>323397</v>
      </c>
      <c r="G50" s="250" t="s">
        <v>237</v>
      </c>
    </row>
    <row r="51" spans="1:7" ht="27.75" customHeight="1" x14ac:dyDescent="0.2">
      <c r="A51" s="189" t="s">
        <v>224</v>
      </c>
      <c r="B51" s="208" t="s">
        <v>225</v>
      </c>
      <c r="C51" s="186">
        <v>18000</v>
      </c>
      <c r="D51" s="189">
        <v>2019</v>
      </c>
      <c r="E51" s="198">
        <v>2019</v>
      </c>
      <c r="F51" s="212">
        <v>18000</v>
      </c>
      <c r="G51" s="206"/>
    </row>
    <row r="52" spans="1:7" ht="24.75" customHeight="1" x14ac:dyDescent="0.2">
      <c r="A52" s="189" t="s">
        <v>227</v>
      </c>
      <c r="B52" s="203" t="s">
        <v>226</v>
      </c>
      <c r="C52" s="186">
        <v>32380</v>
      </c>
      <c r="D52" s="189">
        <v>2018</v>
      </c>
      <c r="E52" s="198">
        <v>2019</v>
      </c>
      <c r="F52" s="212">
        <v>32380</v>
      </c>
      <c r="G52" s="207"/>
    </row>
    <row r="53" spans="1:7" ht="23.25" customHeight="1" x14ac:dyDescent="0.2">
      <c r="A53" s="189" t="s">
        <v>229</v>
      </c>
      <c r="B53" s="203" t="s">
        <v>228</v>
      </c>
      <c r="C53" s="186">
        <v>27647.46</v>
      </c>
      <c r="D53" s="189">
        <v>2019</v>
      </c>
      <c r="E53" s="198">
        <v>2019</v>
      </c>
      <c r="F53" s="212">
        <v>27647.46</v>
      </c>
      <c r="G53" s="207"/>
    </row>
    <row r="54" spans="1:7" ht="26.25" customHeight="1" x14ac:dyDescent="0.2">
      <c r="A54" s="189" t="s">
        <v>243</v>
      </c>
      <c r="B54" s="203" t="s">
        <v>230</v>
      </c>
      <c r="C54" s="186">
        <v>13250</v>
      </c>
      <c r="D54" s="189">
        <v>2019</v>
      </c>
      <c r="E54" s="198">
        <v>2019</v>
      </c>
      <c r="F54" s="212">
        <v>13250</v>
      </c>
      <c r="G54" s="207"/>
    </row>
    <row r="55" spans="1:7" ht="20.25" customHeight="1" x14ac:dyDescent="0.2">
      <c r="C55" s="200"/>
      <c r="E55" s="251" t="s">
        <v>18</v>
      </c>
      <c r="F55" s="252">
        <f>SUM(H31:H34)</f>
        <v>6078298</v>
      </c>
      <c r="G55" s="253"/>
    </row>
    <row r="60" spans="1:7" x14ac:dyDescent="0.2">
      <c r="F60" s="213"/>
    </row>
  </sheetData>
  <mergeCells count="27">
    <mergeCell ref="A6:G7"/>
    <mergeCell ref="A9:A11"/>
    <mergeCell ref="B9:B11"/>
    <mergeCell ref="C9:C11"/>
    <mergeCell ref="D9:D11"/>
    <mergeCell ref="E9:E11"/>
    <mergeCell ref="F9:G10"/>
    <mergeCell ref="A48:A50"/>
    <mergeCell ref="B48:B50"/>
    <mergeCell ref="C48:C50"/>
    <mergeCell ref="D48:D50"/>
    <mergeCell ref="E48:E50"/>
    <mergeCell ref="A21:A23"/>
    <mergeCell ref="B21:B23"/>
    <mergeCell ref="C21:C23"/>
    <mergeCell ref="D21:D23"/>
    <mergeCell ref="E21:E23"/>
    <mergeCell ref="B31:B33"/>
    <mergeCell ref="A31:A33"/>
    <mergeCell ref="C31:C33"/>
    <mergeCell ref="D31:D33"/>
    <mergeCell ref="E31:E33"/>
    <mergeCell ref="A12:A14"/>
    <mergeCell ref="B12:B14"/>
    <mergeCell ref="C12:C14"/>
    <mergeCell ref="D12:D14"/>
    <mergeCell ref="E12:E14"/>
  </mergeCells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workbookViewId="0">
      <selection activeCell="J26" sqref="J26"/>
    </sheetView>
  </sheetViews>
  <sheetFormatPr defaultRowHeight="12" x14ac:dyDescent="0.2"/>
  <cols>
    <col min="1" max="1" width="7.85546875" style="5" customWidth="1"/>
    <col min="2" max="2" width="9.140625" style="5"/>
    <col min="3" max="3" width="12" style="5" bestFit="1" customWidth="1"/>
    <col min="4" max="5" width="9.140625" style="5"/>
    <col min="6" max="6" width="22.85546875" style="5" customWidth="1"/>
    <col min="7" max="7" width="12.28515625" style="112" bestFit="1" customWidth="1"/>
    <col min="8" max="16384" width="9.140625" style="5"/>
  </cols>
  <sheetData>
    <row r="1" spans="1:7" x14ac:dyDescent="0.2">
      <c r="F1" s="2" t="s">
        <v>19</v>
      </c>
    </row>
    <row r="2" spans="1:7" x14ac:dyDescent="0.2">
      <c r="F2" s="51" t="s">
        <v>112</v>
      </c>
    </row>
    <row r="3" spans="1:7" x14ac:dyDescent="0.2">
      <c r="F3" s="51" t="s">
        <v>6</v>
      </c>
    </row>
    <row r="4" spans="1:7" x14ac:dyDescent="0.2">
      <c r="F4" s="51" t="s">
        <v>113</v>
      </c>
    </row>
    <row r="8" spans="1:7" x14ac:dyDescent="0.2">
      <c r="B8" s="5" t="s">
        <v>236</v>
      </c>
    </row>
    <row r="9" spans="1:7" x14ac:dyDescent="0.2">
      <c r="C9" s="5" t="s">
        <v>12</v>
      </c>
    </row>
    <row r="13" spans="1:7" ht="18" x14ac:dyDescent="0.25">
      <c r="A13" s="183" t="s">
        <v>13</v>
      </c>
      <c r="G13" s="122">
        <f>SUM(G15,G21,G23)</f>
        <v>2775523</v>
      </c>
    </row>
    <row r="14" spans="1:7" x14ac:dyDescent="0.2">
      <c r="A14" s="6"/>
      <c r="G14" s="122"/>
    </row>
    <row r="15" spans="1:7" ht="32.25" hidden="1" customHeight="1" x14ac:dyDescent="0.2">
      <c r="A15" s="111" t="s">
        <v>93</v>
      </c>
      <c r="B15" s="320" t="s">
        <v>94</v>
      </c>
      <c r="C15" s="320"/>
      <c r="D15" s="320"/>
      <c r="E15" s="320"/>
      <c r="F15" s="320"/>
      <c r="G15" s="122">
        <f>G18</f>
        <v>0</v>
      </c>
    </row>
    <row r="16" spans="1:7" hidden="1" x14ac:dyDescent="0.2">
      <c r="A16" s="49"/>
      <c r="B16" s="48"/>
      <c r="C16" s="48"/>
      <c r="D16" s="48"/>
      <c r="E16" s="48"/>
      <c r="F16" s="48"/>
      <c r="G16" s="123"/>
    </row>
    <row r="17" spans="1:7" hidden="1" x14ac:dyDescent="0.2">
      <c r="A17" s="49"/>
      <c r="B17" s="5" t="s">
        <v>11</v>
      </c>
      <c r="G17" s="123"/>
    </row>
    <row r="18" spans="1:7" hidden="1" x14ac:dyDescent="0.2">
      <c r="A18" s="49"/>
      <c r="C18" s="322" t="s">
        <v>95</v>
      </c>
      <c r="D18" s="322"/>
      <c r="E18" s="322"/>
      <c r="F18" s="322"/>
      <c r="G18" s="323"/>
    </row>
    <row r="19" spans="1:7" hidden="1" x14ac:dyDescent="0.2">
      <c r="A19" s="49"/>
      <c r="C19" s="322"/>
      <c r="D19" s="322"/>
      <c r="E19" s="322"/>
      <c r="F19" s="322"/>
      <c r="G19" s="323"/>
    </row>
    <row r="20" spans="1:7" hidden="1" x14ac:dyDescent="0.2">
      <c r="A20" s="49"/>
      <c r="C20" s="7"/>
      <c r="D20" s="7"/>
      <c r="E20" s="7"/>
      <c r="F20" s="7"/>
      <c r="G20" s="124"/>
    </row>
    <row r="21" spans="1:7" s="111" customFormat="1" ht="21" customHeight="1" x14ac:dyDescent="0.2">
      <c r="A21" s="111" t="s">
        <v>96</v>
      </c>
      <c r="B21" s="324" t="s">
        <v>97</v>
      </c>
      <c r="C21" s="324"/>
      <c r="D21" s="324"/>
      <c r="E21" s="324"/>
      <c r="F21" s="324"/>
      <c r="G21" s="122">
        <v>1700000</v>
      </c>
    </row>
    <row r="22" spans="1:7" x14ac:dyDescent="0.2">
      <c r="A22" s="6"/>
      <c r="C22" s="7"/>
      <c r="D22" s="7"/>
      <c r="E22" s="7"/>
      <c r="F22" s="7"/>
      <c r="G22" s="125"/>
    </row>
    <row r="23" spans="1:7" x14ac:dyDescent="0.2">
      <c r="A23" s="6" t="s">
        <v>89</v>
      </c>
      <c r="B23" s="6" t="s">
        <v>90</v>
      </c>
      <c r="C23" s="113"/>
      <c r="D23" s="113"/>
      <c r="E23" s="113"/>
      <c r="F23" s="113"/>
      <c r="G23" s="122">
        <v>1075523</v>
      </c>
    </row>
    <row r="24" spans="1:7" x14ac:dyDescent="0.2">
      <c r="A24" s="49"/>
      <c r="B24" s="49"/>
      <c r="C24" s="110"/>
      <c r="D24" s="110"/>
      <c r="E24" s="110"/>
      <c r="F24" s="110"/>
      <c r="G24" s="122"/>
    </row>
    <row r="25" spans="1:7" x14ac:dyDescent="0.2">
      <c r="C25" s="7"/>
      <c r="D25" s="7"/>
      <c r="E25" s="7"/>
      <c r="F25" s="7"/>
    </row>
    <row r="26" spans="1:7" s="6" customFormat="1" ht="16.5" customHeight="1" x14ac:dyDescent="0.25">
      <c r="A26" s="183" t="s">
        <v>14</v>
      </c>
      <c r="G26" s="122">
        <f>SUM(G30,G28)</f>
        <v>6097500</v>
      </c>
    </row>
    <row r="27" spans="1:7" x14ac:dyDescent="0.2">
      <c r="A27" s="45"/>
      <c r="B27" s="46"/>
      <c r="C27" s="46"/>
      <c r="D27" s="46"/>
      <c r="E27" s="46"/>
      <c r="F27" s="46"/>
    </row>
    <row r="28" spans="1:7" x14ac:dyDescent="0.2">
      <c r="A28" s="111" t="s">
        <v>91</v>
      </c>
      <c r="B28" s="320" t="s">
        <v>92</v>
      </c>
      <c r="C28" s="320"/>
      <c r="D28" s="320"/>
      <c r="E28" s="320"/>
      <c r="F28" s="320"/>
      <c r="G28" s="122">
        <v>4150000</v>
      </c>
    </row>
    <row r="29" spans="1:7" x14ac:dyDescent="0.2">
      <c r="A29" s="47"/>
      <c r="B29" s="48"/>
      <c r="C29" s="48"/>
      <c r="D29" s="48"/>
      <c r="E29" s="48"/>
      <c r="F29" s="48"/>
      <c r="G29" s="123"/>
    </row>
    <row r="30" spans="1:7" s="6" customFormat="1" x14ac:dyDescent="0.2">
      <c r="A30" s="6" t="s">
        <v>15</v>
      </c>
      <c r="B30" s="321" t="s">
        <v>16</v>
      </c>
      <c r="C30" s="321"/>
      <c r="D30" s="321"/>
      <c r="E30" s="321"/>
      <c r="F30" s="321"/>
      <c r="G30" s="122">
        <v>1947500</v>
      </c>
    </row>
  </sheetData>
  <mergeCells count="6">
    <mergeCell ref="B28:F28"/>
    <mergeCell ref="B30:F30"/>
    <mergeCell ref="B15:F15"/>
    <mergeCell ref="C18:F19"/>
    <mergeCell ref="G18:G19"/>
    <mergeCell ref="B21:F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4"/>
  <sheetViews>
    <sheetView workbookViewId="0">
      <selection activeCell="D30" sqref="D30"/>
    </sheetView>
  </sheetViews>
  <sheetFormatPr defaultRowHeight="12.75" x14ac:dyDescent="0.2"/>
  <cols>
    <col min="1" max="1" width="8" customWidth="1"/>
    <col min="2" max="3" width="10.28515625" customWidth="1"/>
    <col min="4" max="4" width="46.140625" style="146" customWidth="1"/>
    <col min="5" max="5" width="11.42578125" customWidth="1"/>
  </cols>
  <sheetData>
    <row r="1" spans="1:5" x14ac:dyDescent="0.2">
      <c r="D1" s="327" t="s">
        <v>136</v>
      </c>
      <c r="E1" s="327"/>
    </row>
    <row r="2" spans="1:5" x14ac:dyDescent="0.2">
      <c r="D2" s="328" t="s">
        <v>130</v>
      </c>
      <c r="E2" s="328"/>
    </row>
    <row r="3" spans="1:5" x14ac:dyDescent="0.2">
      <c r="D3" s="328" t="s">
        <v>131</v>
      </c>
      <c r="E3" s="328"/>
    </row>
    <row r="4" spans="1:5" x14ac:dyDescent="0.2">
      <c r="D4" s="328" t="s">
        <v>132</v>
      </c>
      <c r="E4" s="328"/>
    </row>
    <row r="5" spans="1:5" x14ac:dyDescent="0.2">
      <c r="D5" s="52"/>
      <c r="E5" s="52"/>
    </row>
    <row r="6" spans="1:5" x14ac:dyDescent="0.2">
      <c r="A6" s="329" t="s">
        <v>235</v>
      </c>
      <c r="B6" s="329"/>
      <c r="C6" s="329"/>
      <c r="D6" s="329"/>
      <c r="E6" s="329"/>
    </row>
    <row r="7" spans="1:5" x14ac:dyDescent="0.2">
      <c r="A7" s="329"/>
      <c r="B7" s="329"/>
      <c r="C7" s="329"/>
      <c r="D7" s="329"/>
      <c r="E7" s="329"/>
    </row>
    <row r="8" spans="1:5" x14ac:dyDescent="0.2">
      <c r="D8" s="52"/>
      <c r="E8" s="52"/>
    </row>
    <row r="9" spans="1:5" x14ac:dyDescent="0.2">
      <c r="A9" s="326" t="s">
        <v>129</v>
      </c>
      <c r="B9" s="326"/>
      <c r="C9" s="326"/>
      <c r="E9" s="2"/>
    </row>
    <row r="11" spans="1:5" s="145" customFormat="1" ht="22.5" customHeight="1" x14ac:dyDescent="0.2">
      <c r="A11" s="127" t="s">
        <v>0</v>
      </c>
      <c r="B11" s="127" t="s">
        <v>120</v>
      </c>
      <c r="C11" s="127" t="s">
        <v>121</v>
      </c>
      <c r="D11" s="147" t="s">
        <v>122</v>
      </c>
      <c r="E11" s="127" t="s">
        <v>20</v>
      </c>
    </row>
    <row r="12" spans="1:5" s="137" customFormat="1" ht="17.100000000000001" customHeight="1" x14ac:dyDescent="0.2">
      <c r="A12" s="150">
        <v>900</v>
      </c>
      <c r="B12" s="151"/>
      <c r="C12" s="151"/>
      <c r="D12" s="152" t="s">
        <v>74</v>
      </c>
      <c r="E12" s="153">
        <v>60000</v>
      </c>
    </row>
    <row r="13" spans="1:5" s="137" customFormat="1" ht="33.75" customHeight="1" x14ac:dyDescent="0.2">
      <c r="A13" s="138"/>
      <c r="B13" s="154">
        <v>90019</v>
      </c>
      <c r="C13" s="155"/>
      <c r="D13" s="156" t="s">
        <v>123</v>
      </c>
      <c r="E13" s="157">
        <v>60000</v>
      </c>
    </row>
    <row r="14" spans="1:5" s="137" customFormat="1" ht="17.100000000000001" customHeight="1" x14ac:dyDescent="0.2">
      <c r="A14" s="143"/>
      <c r="B14" s="139"/>
      <c r="C14" s="140" t="s">
        <v>124</v>
      </c>
      <c r="D14" s="148" t="s">
        <v>125</v>
      </c>
      <c r="E14" s="141">
        <v>60000</v>
      </c>
    </row>
    <row r="15" spans="1:5" s="160" customFormat="1" ht="22.5" customHeight="1" x14ac:dyDescent="0.2">
      <c r="A15" s="161" t="s">
        <v>18</v>
      </c>
      <c r="B15" s="162"/>
      <c r="C15" s="162"/>
      <c r="D15" s="152"/>
      <c r="E15" s="153">
        <v>60000</v>
      </c>
    </row>
    <row r="16" spans="1:5" x14ac:dyDescent="0.2">
      <c r="A16" s="134"/>
      <c r="B16" s="134"/>
      <c r="C16" s="134"/>
    </row>
    <row r="17" spans="1:6" x14ac:dyDescent="0.2">
      <c r="A17" s="134"/>
      <c r="B17" s="134"/>
      <c r="C17" s="134"/>
    </row>
    <row r="18" spans="1:6" x14ac:dyDescent="0.2">
      <c r="A18" s="325" t="s">
        <v>128</v>
      </c>
      <c r="B18" s="325"/>
      <c r="C18" s="325"/>
    </row>
    <row r="19" spans="1:6" x14ac:dyDescent="0.2">
      <c r="A19" s="134"/>
      <c r="B19" s="134"/>
      <c r="C19" s="134"/>
    </row>
    <row r="20" spans="1:6" s="145" customFormat="1" ht="24" customHeight="1" x14ac:dyDescent="0.2">
      <c r="A20" s="144" t="s">
        <v>0</v>
      </c>
      <c r="B20" s="144" t="s">
        <v>120</v>
      </c>
      <c r="C20" s="144" t="s">
        <v>121</v>
      </c>
      <c r="D20" s="147" t="s">
        <v>122</v>
      </c>
      <c r="E20" s="127" t="s">
        <v>20</v>
      </c>
    </row>
    <row r="21" spans="1:6" s="137" customFormat="1" ht="17.100000000000001" customHeight="1" x14ac:dyDescent="0.2">
      <c r="A21" s="151">
        <v>900</v>
      </c>
      <c r="B21" s="151"/>
      <c r="C21" s="151"/>
      <c r="D21" s="152" t="s">
        <v>74</v>
      </c>
      <c r="E21" s="153">
        <f>E22</f>
        <v>60000</v>
      </c>
      <c r="F21" s="136"/>
    </row>
    <row r="22" spans="1:6" s="137" customFormat="1" ht="33" customHeight="1" x14ac:dyDescent="0.2">
      <c r="A22" s="142"/>
      <c r="B22" s="154">
        <v>90019</v>
      </c>
      <c r="C22" s="155"/>
      <c r="D22" s="156" t="s">
        <v>123</v>
      </c>
      <c r="E22" s="157">
        <f>E23</f>
        <v>60000</v>
      </c>
      <c r="F22" s="136"/>
    </row>
    <row r="23" spans="1:6" s="137" customFormat="1" ht="17.100000000000001" customHeight="1" x14ac:dyDescent="0.2">
      <c r="A23" s="143"/>
      <c r="B23" s="139"/>
      <c r="C23" s="140">
        <v>4430</v>
      </c>
      <c r="D23" s="148" t="s">
        <v>127</v>
      </c>
      <c r="E23" s="141">
        <v>60000</v>
      </c>
      <c r="F23" s="136"/>
    </row>
    <row r="24" spans="1:6" s="160" customFormat="1" ht="20.25" customHeight="1" x14ac:dyDescent="0.2">
      <c r="A24" s="158" t="s">
        <v>18</v>
      </c>
      <c r="B24" s="151"/>
      <c r="C24" s="151"/>
      <c r="D24" s="152"/>
      <c r="E24" s="153">
        <f>E21</f>
        <v>60000</v>
      </c>
      <c r="F24" s="159"/>
    </row>
  </sheetData>
  <mergeCells count="7">
    <mergeCell ref="A18:C18"/>
    <mergeCell ref="A9:C9"/>
    <mergeCell ref="D1:E1"/>
    <mergeCell ref="D2:E2"/>
    <mergeCell ref="D3:E3"/>
    <mergeCell ref="D4:E4"/>
    <mergeCell ref="A6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1"/>
  <sheetViews>
    <sheetView workbookViewId="0">
      <selection activeCell="A62" sqref="A62"/>
    </sheetView>
  </sheetViews>
  <sheetFormatPr defaultRowHeight="12.75" x14ac:dyDescent="0.2"/>
  <cols>
    <col min="1" max="1" width="4.5703125" customWidth="1"/>
    <col min="2" max="2" width="6.5703125" customWidth="1"/>
    <col min="3" max="3" width="5.85546875" customWidth="1"/>
    <col min="4" max="4" width="48.5703125" customWidth="1"/>
    <col min="5" max="5" width="11.140625" customWidth="1"/>
    <col min="6" max="6" width="12.42578125" customWidth="1"/>
  </cols>
  <sheetData>
    <row r="1" spans="1:8" x14ac:dyDescent="0.2">
      <c r="E1" s="2" t="s">
        <v>137</v>
      </c>
      <c r="G1" s="2"/>
      <c r="H1" s="2"/>
    </row>
    <row r="2" spans="1:8" x14ac:dyDescent="0.2">
      <c r="E2" s="51" t="s">
        <v>112</v>
      </c>
      <c r="F2" s="51"/>
      <c r="G2" s="1"/>
      <c r="H2" s="1"/>
    </row>
    <row r="3" spans="1:8" x14ac:dyDescent="0.2">
      <c r="E3" s="51" t="s">
        <v>6</v>
      </c>
      <c r="F3" s="51"/>
      <c r="G3" s="1"/>
      <c r="H3" s="1"/>
    </row>
    <row r="4" spans="1:8" x14ac:dyDescent="0.2">
      <c r="E4" s="51" t="s">
        <v>113</v>
      </c>
      <c r="F4" s="51"/>
      <c r="G4" s="1"/>
      <c r="H4" s="1"/>
    </row>
    <row r="5" spans="1:8" x14ac:dyDescent="0.2">
      <c r="E5" s="1"/>
      <c r="G5" s="1"/>
      <c r="H5" s="1"/>
    </row>
    <row r="7" spans="1:8" x14ac:dyDescent="0.2">
      <c r="A7" t="s">
        <v>245</v>
      </c>
    </row>
    <row r="9" spans="1:8" s="9" customFormat="1" ht="18.75" x14ac:dyDescent="0.3">
      <c r="A9" s="9" t="s">
        <v>34</v>
      </c>
    </row>
    <row r="11" spans="1:8" s="10" customFormat="1" ht="16.5" customHeight="1" x14ac:dyDescent="0.2">
      <c r="A11" s="331" t="s">
        <v>0</v>
      </c>
      <c r="B11" s="331" t="s">
        <v>1</v>
      </c>
      <c r="C11" s="331" t="s">
        <v>35</v>
      </c>
      <c r="D11" s="331" t="s">
        <v>3</v>
      </c>
      <c r="E11" s="330" t="s">
        <v>36</v>
      </c>
      <c r="F11" s="330"/>
    </row>
    <row r="12" spans="1:8" s="10" customFormat="1" ht="42" customHeight="1" x14ac:dyDescent="0.2">
      <c r="A12" s="331"/>
      <c r="B12" s="331"/>
      <c r="C12" s="331"/>
      <c r="D12" s="331"/>
      <c r="E12" s="53" t="s">
        <v>37</v>
      </c>
      <c r="F12" s="53" t="s">
        <v>38</v>
      </c>
    </row>
    <row r="13" spans="1:8" s="10" customFormat="1" ht="21.75" customHeight="1" x14ac:dyDescent="0.2">
      <c r="A13" s="54" t="s">
        <v>39</v>
      </c>
      <c r="B13" s="55"/>
      <c r="C13" s="55"/>
      <c r="D13" s="56" t="s">
        <v>40</v>
      </c>
      <c r="E13" s="57">
        <f>E14</f>
        <v>0</v>
      </c>
      <c r="F13" s="57">
        <f>F14</f>
        <v>500000</v>
      </c>
    </row>
    <row r="14" spans="1:8" s="11" customFormat="1" ht="17.25" customHeight="1" x14ac:dyDescent="0.2">
      <c r="A14" s="58"/>
      <c r="B14" s="59" t="s">
        <v>41</v>
      </c>
      <c r="C14" s="60"/>
      <c r="D14" s="61" t="s">
        <v>42</v>
      </c>
      <c r="E14" s="62">
        <f>E15</f>
        <v>0</v>
      </c>
      <c r="F14" s="62">
        <f>F15</f>
        <v>500000</v>
      </c>
    </row>
    <row r="15" spans="1:8" s="114" customFormat="1" ht="30.75" customHeight="1" x14ac:dyDescent="0.2">
      <c r="A15" s="63"/>
      <c r="B15" s="64"/>
      <c r="C15" s="65" t="s">
        <v>43</v>
      </c>
      <c r="D15" s="66" t="s">
        <v>44</v>
      </c>
      <c r="E15" s="67"/>
      <c r="F15" s="67">
        <v>500000</v>
      </c>
    </row>
    <row r="16" spans="1:8" s="114" customFormat="1" ht="15.75" customHeight="1" x14ac:dyDescent="0.2">
      <c r="A16" s="278">
        <v>855</v>
      </c>
      <c r="B16" s="270"/>
      <c r="C16" s="271"/>
      <c r="D16" s="272" t="s">
        <v>99</v>
      </c>
      <c r="E16" s="273"/>
      <c r="F16" s="273">
        <f>SUM(F17,F19)</f>
        <v>90000</v>
      </c>
    </row>
    <row r="17" spans="1:6" s="277" customFormat="1" ht="18.75" customHeight="1" x14ac:dyDescent="0.2">
      <c r="A17" s="274"/>
      <c r="B17" s="275" t="s">
        <v>251</v>
      </c>
      <c r="C17" s="60"/>
      <c r="D17" s="61" t="s">
        <v>252</v>
      </c>
      <c r="E17" s="276"/>
      <c r="F17" s="276">
        <f>F18</f>
        <v>60000</v>
      </c>
    </row>
    <row r="18" spans="1:6" s="114" customFormat="1" ht="30.75" customHeight="1" x14ac:dyDescent="0.2">
      <c r="A18" s="269"/>
      <c r="B18" s="64"/>
      <c r="C18" s="65" t="s">
        <v>253</v>
      </c>
      <c r="D18" s="66" t="s">
        <v>254</v>
      </c>
      <c r="E18" s="67"/>
      <c r="F18" s="67">
        <v>60000</v>
      </c>
    </row>
    <row r="19" spans="1:6" s="277" customFormat="1" ht="16.5" customHeight="1" x14ac:dyDescent="0.2">
      <c r="A19" s="274"/>
      <c r="B19" s="275" t="s">
        <v>255</v>
      </c>
      <c r="C19" s="60"/>
      <c r="D19" s="61" t="s">
        <v>256</v>
      </c>
      <c r="E19" s="276"/>
      <c r="F19" s="276">
        <f>F20</f>
        <v>30000</v>
      </c>
    </row>
    <row r="20" spans="1:6" s="114" customFormat="1" ht="24" customHeight="1" x14ac:dyDescent="0.2">
      <c r="A20" s="269"/>
      <c r="B20" s="64"/>
      <c r="C20" s="65" t="s">
        <v>253</v>
      </c>
      <c r="D20" s="66" t="s">
        <v>254</v>
      </c>
      <c r="E20" s="67"/>
      <c r="F20" s="67">
        <v>30000</v>
      </c>
    </row>
    <row r="21" spans="1:6" s="13" customFormat="1" ht="17.25" customHeight="1" x14ac:dyDescent="0.2">
      <c r="A21" s="68">
        <v>921</v>
      </c>
      <c r="B21" s="69"/>
      <c r="C21" s="69"/>
      <c r="D21" s="56" t="s">
        <v>45</v>
      </c>
      <c r="E21" s="70">
        <f>SUM(E22,E24)</f>
        <v>861000</v>
      </c>
      <c r="F21" s="70">
        <f>SUM(F22,F24)</f>
        <v>0</v>
      </c>
    </row>
    <row r="22" spans="1:6" s="12" customFormat="1" ht="15.75" customHeight="1" x14ac:dyDescent="0.2">
      <c r="A22" s="71"/>
      <c r="B22" s="59" t="s">
        <v>46</v>
      </c>
      <c r="C22" s="60"/>
      <c r="D22" s="61" t="s">
        <v>47</v>
      </c>
      <c r="E22" s="72">
        <f>E23</f>
        <v>610000</v>
      </c>
      <c r="F22" s="72">
        <f>F23</f>
        <v>0</v>
      </c>
    </row>
    <row r="23" spans="1:6" s="4" customFormat="1" ht="24" customHeight="1" x14ac:dyDescent="0.2">
      <c r="A23" s="73"/>
      <c r="B23" s="74"/>
      <c r="C23" s="65" t="s">
        <v>48</v>
      </c>
      <c r="D23" s="66" t="s">
        <v>49</v>
      </c>
      <c r="E23" s="75">
        <v>610000</v>
      </c>
      <c r="F23" s="75"/>
    </row>
    <row r="24" spans="1:6" s="12" customFormat="1" ht="15.75" customHeight="1" x14ac:dyDescent="0.2">
      <c r="A24" s="76"/>
      <c r="B24" s="59" t="s">
        <v>50</v>
      </c>
      <c r="C24" s="60"/>
      <c r="D24" s="61" t="s">
        <v>51</v>
      </c>
      <c r="E24" s="77">
        <f>E25</f>
        <v>251000</v>
      </c>
      <c r="F24" s="72">
        <f>F25</f>
        <v>0</v>
      </c>
    </row>
    <row r="25" spans="1:6" s="4" customFormat="1" ht="29.25" customHeight="1" x14ac:dyDescent="0.2">
      <c r="A25" s="78"/>
      <c r="B25" s="74"/>
      <c r="C25" s="65" t="s">
        <v>48</v>
      </c>
      <c r="D25" s="66" t="s">
        <v>52</v>
      </c>
      <c r="E25" s="75">
        <v>251000</v>
      </c>
      <c r="F25" s="75"/>
    </row>
    <row r="26" spans="1:6" s="8" customFormat="1" x14ac:dyDescent="0.2">
      <c r="A26" s="79"/>
      <c r="B26" s="69"/>
      <c r="C26" s="69"/>
      <c r="D26" s="69" t="s">
        <v>5</v>
      </c>
      <c r="E26" s="70">
        <f>SUM(E13,E21)</f>
        <v>861000</v>
      </c>
      <c r="F26" s="70">
        <f>SUM(F13,F16,F21)</f>
        <v>590000</v>
      </c>
    </row>
    <row r="27" spans="1:6" s="13" customFormat="1" x14ac:dyDescent="0.2">
      <c r="A27" s="14"/>
      <c r="B27" s="14"/>
      <c r="C27" s="14"/>
      <c r="D27" s="14"/>
      <c r="E27" s="15"/>
      <c r="F27" s="15"/>
    </row>
    <row r="28" spans="1:6" ht="5.25" customHeight="1" x14ac:dyDescent="0.2">
      <c r="A28" s="80"/>
      <c r="B28" s="80"/>
      <c r="C28" s="80"/>
      <c r="E28" s="81"/>
      <c r="F28" s="81"/>
    </row>
    <row r="29" spans="1:6" ht="18.75" x14ac:dyDescent="0.3">
      <c r="A29" s="9" t="s">
        <v>53</v>
      </c>
      <c r="B29" s="80"/>
      <c r="C29" s="80"/>
      <c r="E29" s="81"/>
      <c r="F29" s="81"/>
    </row>
    <row r="30" spans="1:6" ht="5.25" customHeight="1" x14ac:dyDescent="0.2">
      <c r="A30" s="80"/>
      <c r="B30" s="80"/>
      <c r="C30" s="80"/>
      <c r="E30" s="81"/>
      <c r="F30" s="81"/>
    </row>
    <row r="31" spans="1:6" ht="13.5" customHeight="1" x14ac:dyDescent="0.2">
      <c r="A31" s="331" t="s">
        <v>0</v>
      </c>
      <c r="B31" s="331" t="s">
        <v>1</v>
      </c>
      <c r="C31" s="331" t="s">
        <v>35</v>
      </c>
      <c r="D31" s="332" t="s">
        <v>3</v>
      </c>
      <c r="E31" s="330" t="s">
        <v>36</v>
      </c>
      <c r="F31" s="330"/>
    </row>
    <row r="32" spans="1:6" ht="37.5" customHeight="1" x14ac:dyDescent="0.2">
      <c r="A32" s="331"/>
      <c r="B32" s="331"/>
      <c r="C32" s="331"/>
      <c r="D32" s="332"/>
      <c r="E32" s="53" t="s">
        <v>37</v>
      </c>
      <c r="F32" s="53" t="s">
        <v>38</v>
      </c>
    </row>
    <row r="33" spans="1:6" s="13" customFormat="1" ht="16.5" customHeight="1" x14ac:dyDescent="0.2">
      <c r="A33" s="54" t="s">
        <v>54</v>
      </c>
      <c r="B33" s="55"/>
      <c r="C33" s="55"/>
      <c r="D33" s="56" t="s">
        <v>55</v>
      </c>
      <c r="E33" s="70">
        <f>E34</f>
        <v>0</v>
      </c>
      <c r="F33" s="70">
        <f>F34</f>
        <v>20000</v>
      </c>
    </row>
    <row r="34" spans="1:6" s="12" customFormat="1" ht="15.75" customHeight="1" x14ac:dyDescent="0.2">
      <c r="A34" s="82"/>
      <c r="B34" s="59" t="s">
        <v>56</v>
      </c>
      <c r="C34" s="60"/>
      <c r="D34" s="61" t="s">
        <v>57</v>
      </c>
      <c r="E34" s="72">
        <f>E35</f>
        <v>0</v>
      </c>
      <c r="F34" s="72">
        <f>F35</f>
        <v>20000</v>
      </c>
    </row>
    <row r="35" spans="1:6" s="4" customFormat="1" ht="35.25" customHeight="1" x14ac:dyDescent="0.2">
      <c r="A35" s="83"/>
      <c r="B35" s="84"/>
      <c r="C35" s="65" t="s">
        <v>58</v>
      </c>
      <c r="D35" s="66" t="s">
        <v>59</v>
      </c>
      <c r="E35" s="75"/>
      <c r="F35" s="75">
        <v>20000</v>
      </c>
    </row>
    <row r="36" spans="1:6" ht="18.75" hidden="1" customHeight="1" x14ac:dyDescent="0.2">
      <c r="A36" s="54" t="s">
        <v>60</v>
      </c>
      <c r="B36" s="55"/>
      <c r="C36" s="55"/>
      <c r="D36" s="56" t="s">
        <v>61</v>
      </c>
      <c r="E36" s="85">
        <f>E37</f>
        <v>0</v>
      </c>
      <c r="F36" s="85">
        <f>F37</f>
        <v>0</v>
      </c>
    </row>
    <row r="37" spans="1:6" ht="20.25" hidden="1" customHeight="1" x14ac:dyDescent="0.2">
      <c r="A37" s="58"/>
      <c r="B37" s="59" t="s">
        <v>62</v>
      </c>
      <c r="C37" s="60"/>
      <c r="D37" s="61" t="s">
        <v>63</v>
      </c>
      <c r="E37" s="77">
        <f>E38</f>
        <v>0</v>
      </c>
      <c r="F37" s="77">
        <f>F38</f>
        <v>0</v>
      </c>
    </row>
    <row r="38" spans="1:6" s="4" customFormat="1" ht="37.5" hidden="1" customHeight="1" x14ac:dyDescent="0.2">
      <c r="A38" s="184"/>
      <c r="B38" s="84"/>
      <c r="C38" s="65" t="s">
        <v>64</v>
      </c>
      <c r="D38" s="66" t="s">
        <v>65</v>
      </c>
      <c r="E38" s="75"/>
      <c r="F38" s="75"/>
    </row>
    <row r="39" spans="1:6" s="13" customFormat="1" ht="18" customHeight="1" x14ac:dyDescent="0.2">
      <c r="A39" s="69">
        <v>754</v>
      </c>
      <c r="B39" s="69"/>
      <c r="C39" s="69"/>
      <c r="D39" s="86" t="s">
        <v>4</v>
      </c>
      <c r="E39" s="70">
        <f>E40</f>
        <v>0</v>
      </c>
      <c r="F39" s="70">
        <f>F40</f>
        <v>85000</v>
      </c>
    </row>
    <row r="40" spans="1:6" s="16" customFormat="1" ht="15.75" customHeight="1" x14ac:dyDescent="0.2">
      <c r="A40" s="87"/>
      <c r="B40" s="59" t="s">
        <v>7</v>
      </c>
      <c r="C40" s="60"/>
      <c r="D40" s="61" t="s">
        <v>8</v>
      </c>
      <c r="E40" s="77">
        <f>E41</f>
        <v>0</v>
      </c>
      <c r="F40" s="77">
        <f>SUM(F41:F42)</f>
        <v>85000</v>
      </c>
    </row>
    <row r="41" spans="1:6" s="4" customFormat="1" ht="39.75" customHeight="1" x14ac:dyDescent="0.2">
      <c r="A41" s="78"/>
      <c r="B41" s="65"/>
      <c r="C41" s="74" t="s">
        <v>66</v>
      </c>
      <c r="D41" s="66" t="s">
        <v>67</v>
      </c>
      <c r="E41" s="75"/>
      <c r="F41" s="75">
        <v>35000</v>
      </c>
    </row>
    <row r="42" spans="1:6" s="4" customFormat="1" ht="49.5" customHeight="1" x14ac:dyDescent="0.2">
      <c r="A42" s="297"/>
      <c r="B42" s="65"/>
      <c r="C42" s="74" t="s">
        <v>246</v>
      </c>
      <c r="D42" s="105" t="s">
        <v>76</v>
      </c>
      <c r="E42" s="75"/>
      <c r="F42" s="75">
        <v>50000</v>
      </c>
    </row>
    <row r="43" spans="1:6" s="17" customFormat="1" ht="16.5" customHeight="1" x14ac:dyDescent="0.2">
      <c r="A43" s="88">
        <v>801</v>
      </c>
      <c r="B43" s="265"/>
      <c r="C43" s="89"/>
      <c r="D43" s="90" t="s">
        <v>40</v>
      </c>
      <c r="E43" s="57">
        <f>E44</f>
        <v>0</v>
      </c>
      <c r="F43" s="57">
        <f>F44</f>
        <v>3000</v>
      </c>
    </row>
    <row r="44" spans="1:6" s="16" customFormat="1" ht="16.5" customHeight="1" x14ac:dyDescent="0.2">
      <c r="A44" s="87"/>
      <c r="B44" s="59" t="s">
        <v>68</v>
      </c>
      <c r="C44" s="60"/>
      <c r="D44" s="61" t="s">
        <v>69</v>
      </c>
      <c r="E44" s="77">
        <f>E45</f>
        <v>0</v>
      </c>
      <c r="F44" s="77">
        <f>F45</f>
        <v>3000</v>
      </c>
    </row>
    <row r="45" spans="1:6" s="4" customFormat="1" ht="35.25" customHeight="1" x14ac:dyDescent="0.2">
      <c r="A45" s="91"/>
      <c r="B45" s="84"/>
      <c r="C45" s="65" t="s">
        <v>66</v>
      </c>
      <c r="D45" s="66" t="s">
        <v>67</v>
      </c>
      <c r="E45" s="92"/>
      <c r="F45" s="75">
        <v>3000</v>
      </c>
    </row>
    <row r="46" spans="1:6" s="13" customFormat="1" x14ac:dyDescent="0.2">
      <c r="A46" s="69">
        <v>851</v>
      </c>
      <c r="B46" s="93"/>
      <c r="C46" s="55"/>
      <c r="D46" s="94" t="s">
        <v>70</v>
      </c>
      <c r="E46" s="70">
        <f>SUM(E47,E49,E51)</f>
        <v>20000</v>
      </c>
      <c r="F46" s="70">
        <f>SUM(F47,F49,F51)</f>
        <v>33000</v>
      </c>
    </row>
    <row r="47" spans="1:6" s="13" customFormat="1" x14ac:dyDescent="0.2">
      <c r="A47" s="108"/>
      <c r="B47" s="84" t="s">
        <v>247</v>
      </c>
      <c r="C47" s="98"/>
      <c r="D47" s="266" t="s">
        <v>248</v>
      </c>
      <c r="E47" s="92">
        <f>E48</f>
        <v>20000</v>
      </c>
      <c r="F47" s="92">
        <f>F48</f>
        <v>0</v>
      </c>
    </row>
    <row r="48" spans="1:6" s="17" customFormat="1" ht="48" x14ac:dyDescent="0.2">
      <c r="A48" s="73"/>
      <c r="B48" s="74"/>
      <c r="C48" s="267" t="s">
        <v>249</v>
      </c>
      <c r="D48" s="268" t="s">
        <v>250</v>
      </c>
      <c r="E48" s="75">
        <v>20000</v>
      </c>
      <c r="F48" s="75">
        <v>0</v>
      </c>
    </row>
    <row r="49" spans="1:6" s="16" customFormat="1" x14ac:dyDescent="0.2">
      <c r="A49" s="95"/>
      <c r="B49" s="59" t="s">
        <v>71</v>
      </c>
      <c r="C49" s="60"/>
      <c r="D49" s="96" t="s">
        <v>72</v>
      </c>
      <c r="E49" s="77">
        <f>E50</f>
        <v>0</v>
      </c>
      <c r="F49" s="77">
        <f>F50</f>
        <v>24000</v>
      </c>
    </row>
    <row r="50" spans="1:6" s="17" customFormat="1" ht="36" x14ac:dyDescent="0.2">
      <c r="A50" s="73"/>
      <c r="B50" s="74"/>
      <c r="C50" s="65" t="s">
        <v>66</v>
      </c>
      <c r="D50" s="66" t="s">
        <v>67</v>
      </c>
      <c r="E50" s="75"/>
      <c r="F50" s="75">
        <v>24000</v>
      </c>
    </row>
    <row r="51" spans="1:6" s="16" customFormat="1" x14ac:dyDescent="0.2">
      <c r="A51" s="95"/>
      <c r="B51" s="59" t="s">
        <v>73</v>
      </c>
      <c r="C51" s="60"/>
      <c r="D51" s="97" t="s">
        <v>69</v>
      </c>
      <c r="E51" s="77">
        <f>E52</f>
        <v>0</v>
      </c>
      <c r="F51" s="77">
        <f>F52</f>
        <v>9000</v>
      </c>
    </row>
    <row r="52" spans="1:6" s="4" customFormat="1" ht="36" x14ac:dyDescent="0.2">
      <c r="A52" s="91"/>
      <c r="B52" s="84"/>
      <c r="C52" s="65" t="s">
        <v>66</v>
      </c>
      <c r="D52" s="66" t="s">
        <v>67</v>
      </c>
      <c r="E52" s="92"/>
      <c r="F52" s="75">
        <v>9000</v>
      </c>
    </row>
    <row r="53" spans="1:6" s="8" customFormat="1" x14ac:dyDescent="0.2">
      <c r="A53" s="69">
        <v>900</v>
      </c>
      <c r="B53" s="69"/>
      <c r="C53" s="69"/>
      <c r="D53" s="86" t="s">
        <v>74</v>
      </c>
      <c r="E53" s="70">
        <f>SUM(E54,E56,E58,E60)</f>
        <v>80000</v>
      </c>
      <c r="F53" s="70">
        <f>SUM(F54,F56,F58)</f>
        <v>116000</v>
      </c>
    </row>
    <row r="54" spans="1:6" s="13" customFormat="1" x14ac:dyDescent="0.2">
      <c r="A54" s="99"/>
      <c r="B54" s="100">
        <v>90001</v>
      </c>
      <c r="C54" s="101"/>
      <c r="D54" s="102" t="s">
        <v>75</v>
      </c>
      <c r="E54" s="92"/>
      <c r="F54" s="92">
        <f>F55</f>
        <v>56000</v>
      </c>
    </row>
    <row r="55" spans="1:6" s="17" customFormat="1" ht="48" x14ac:dyDescent="0.2">
      <c r="A55" s="73"/>
      <c r="B55" s="103"/>
      <c r="C55" s="104">
        <v>6230</v>
      </c>
      <c r="D55" s="105" t="s">
        <v>76</v>
      </c>
      <c r="E55" s="75"/>
      <c r="F55" s="75">
        <v>56000</v>
      </c>
    </row>
    <row r="56" spans="1:6" s="17" customFormat="1" x14ac:dyDescent="0.2">
      <c r="A56" s="73"/>
      <c r="B56" s="100">
        <v>90005</v>
      </c>
      <c r="C56" s="101"/>
      <c r="D56" s="102" t="s">
        <v>75</v>
      </c>
      <c r="E56" s="92"/>
      <c r="F56" s="92">
        <f>F57</f>
        <v>60000</v>
      </c>
    </row>
    <row r="57" spans="1:6" s="17" customFormat="1" ht="48" x14ac:dyDescent="0.2">
      <c r="A57" s="73"/>
      <c r="B57" s="103"/>
      <c r="C57" s="104">
        <v>6230</v>
      </c>
      <c r="D57" s="105" t="s">
        <v>76</v>
      </c>
      <c r="E57" s="75"/>
      <c r="F57" s="75">
        <v>60000</v>
      </c>
    </row>
    <row r="58" spans="1:6" s="12" customFormat="1" x14ac:dyDescent="0.2">
      <c r="A58" s="76"/>
      <c r="B58" s="59" t="s">
        <v>77</v>
      </c>
      <c r="C58" s="60"/>
      <c r="D58" s="61" t="s">
        <v>78</v>
      </c>
      <c r="E58" s="77">
        <f>E59</f>
        <v>55000</v>
      </c>
      <c r="F58" s="77">
        <f>F59</f>
        <v>0</v>
      </c>
    </row>
    <row r="59" spans="1:6" s="4" customFormat="1" ht="24" x14ac:dyDescent="0.2">
      <c r="A59" s="73"/>
      <c r="B59" s="74"/>
      <c r="C59" s="65" t="s">
        <v>79</v>
      </c>
      <c r="D59" s="66" t="s">
        <v>80</v>
      </c>
      <c r="E59" s="75">
        <v>55000</v>
      </c>
      <c r="F59" s="75"/>
    </row>
    <row r="60" spans="1:6" s="16" customFormat="1" x14ac:dyDescent="0.2">
      <c r="A60" s="95"/>
      <c r="B60" s="59" t="s">
        <v>257</v>
      </c>
      <c r="C60" s="60"/>
      <c r="D60" s="61" t="s">
        <v>258</v>
      </c>
      <c r="E60" s="77">
        <f>E61</f>
        <v>25000</v>
      </c>
      <c r="F60" s="77"/>
    </row>
    <row r="61" spans="1:6" s="4" customFormat="1" ht="48" x14ac:dyDescent="0.2">
      <c r="A61" s="73"/>
      <c r="B61" s="74"/>
      <c r="C61" s="65" t="s">
        <v>259</v>
      </c>
      <c r="D61" s="66" t="s">
        <v>260</v>
      </c>
      <c r="E61" s="75">
        <v>25000</v>
      </c>
      <c r="F61" s="75"/>
    </row>
    <row r="62" spans="1:6" s="8" customFormat="1" x14ac:dyDescent="0.2">
      <c r="A62" s="69">
        <v>921</v>
      </c>
      <c r="B62" s="55"/>
      <c r="C62" s="55"/>
      <c r="D62" s="56" t="s">
        <v>45</v>
      </c>
      <c r="E62" s="70">
        <f>E66</f>
        <v>0</v>
      </c>
      <c r="F62" s="70">
        <f>SUM(F63,F66)</f>
        <v>43000</v>
      </c>
    </row>
    <row r="63" spans="1:6" s="13" customFormat="1" x14ac:dyDescent="0.2">
      <c r="A63" s="99"/>
      <c r="B63" s="84" t="s">
        <v>81</v>
      </c>
      <c r="C63" s="98"/>
      <c r="D63" s="106" t="s">
        <v>82</v>
      </c>
      <c r="E63" s="92"/>
      <c r="F63" s="92">
        <f>SUM(F64:F65)</f>
        <v>20000</v>
      </c>
    </row>
    <row r="64" spans="1:6" s="17" customFormat="1" ht="48" x14ac:dyDescent="0.2">
      <c r="A64" s="73"/>
      <c r="B64" s="107"/>
      <c r="C64" s="65" t="s">
        <v>83</v>
      </c>
      <c r="D64" s="66" t="s">
        <v>84</v>
      </c>
      <c r="E64" s="75"/>
      <c r="F64" s="75">
        <v>15000</v>
      </c>
    </row>
    <row r="65" spans="1:6" s="13" customFormat="1" ht="36" x14ac:dyDescent="0.2">
      <c r="A65" s="108"/>
      <c r="B65" s="109"/>
      <c r="C65" s="65" t="s">
        <v>66</v>
      </c>
      <c r="D65" s="66" t="s">
        <v>67</v>
      </c>
      <c r="E65" s="92"/>
      <c r="F65" s="75">
        <v>5000</v>
      </c>
    </row>
    <row r="66" spans="1:6" s="12" customFormat="1" x14ac:dyDescent="0.2">
      <c r="A66" s="76"/>
      <c r="B66" s="59" t="s">
        <v>85</v>
      </c>
      <c r="C66" s="60"/>
      <c r="D66" s="61" t="s">
        <v>69</v>
      </c>
      <c r="E66" s="72">
        <f>E67</f>
        <v>0</v>
      </c>
      <c r="F66" s="77">
        <f>F67</f>
        <v>23000</v>
      </c>
    </row>
    <row r="67" spans="1:6" s="16" customFormat="1" ht="36" x14ac:dyDescent="0.2">
      <c r="A67" s="78"/>
      <c r="B67" s="84"/>
      <c r="C67" s="65" t="s">
        <v>66</v>
      </c>
      <c r="D67" s="66" t="s">
        <v>67</v>
      </c>
      <c r="E67" s="75"/>
      <c r="F67" s="75">
        <v>23000</v>
      </c>
    </row>
    <row r="68" spans="1:6" x14ac:dyDescent="0.2">
      <c r="A68" s="69">
        <v>926</v>
      </c>
      <c r="B68" s="69"/>
      <c r="C68" s="69"/>
      <c r="D68" s="56" t="s">
        <v>86</v>
      </c>
      <c r="E68" s="70">
        <f>SUM(E69)</f>
        <v>0</v>
      </c>
      <c r="F68" s="70">
        <f>SUM(F69)</f>
        <v>242400</v>
      </c>
    </row>
    <row r="69" spans="1:6" s="8" customFormat="1" x14ac:dyDescent="0.2">
      <c r="A69" s="76"/>
      <c r="B69" s="59" t="s">
        <v>87</v>
      </c>
      <c r="C69" s="60"/>
      <c r="D69" s="61" t="s">
        <v>88</v>
      </c>
      <c r="E69" s="72">
        <f>E70</f>
        <v>0</v>
      </c>
      <c r="F69" s="72">
        <f>F70</f>
        <v>242400</v>
      </c>
    </row>
    <row r="70" spans="1:6" s="4" customFormat="1" ht="36" x14ac:dyDescent="0.2">
      <c r="A70" s="78"/>
      <c r="B70" s="74"/>
      <c r="C70" s="65" t="s">
        <v>66</v>
      </c>
      <c r="D70" s="66" t="s">
        <v>67</v>
      </c>
      <c r="E70" s="75"/>
      <c r="F70" s="75">
        <v>242400</v>
      </c>
    </row>
    <row r="71" spans="1:6" x14ac:dyDescent="0.2">
      <c r="A71" s="79"/>
      <c r="B71" s="69"/>
      <c r="C71" s="69"/>
      <c r="D71" s="69" t="s">
        <v>5</v>
      </c>
      <c r="E71" s="70">
        <f>SUM(E33,E36,E39,E43,E46,E53,E62,E68)</f>
        <v>100000</v>
      </c>
      <c r="F71" s="70">
        <f>SUM(F33,F36,F39,F43,F46,F53,F62,F68)</f>
        <v>542400</v>
      </c>
    </row>
  </sheetData>
  <mergeCells count="10">
    <mergeCell ref="E31:F31"/>
    <mergeCell ref="A31:A32"/>
    <mergeCell ref="B31:B32"/>
    <mergeCell ref="C31:C32"/>
    <mergeCell ref="D31:D32"/>
    <mergeCell ref="A11:A12"/>
    <mergeCell ref="B11:B12"/>
    <mergeCell ref="C11:C12"/>
    <mergeCell ref="D11:D12"/>
    <mergeCell ref="E11:F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21"/>
  <sheetViews>
    <sheetView topLeftCell="A3" zoomScaleNormal="100" workbookViewId="0">
      <pane ySplit="9" topLeftCell="A12" activePane="bottomLeft" state="frozen"/>
      <selection activeCell="A3" sqref="A3"/>
      <selection pane="bottomLeft" activeCell="C18" sqref="C18"/>
    </sheetView>
  </sheetViews>
  <sheetFormatPr defaultRowHeight="11.25" x14ac:dyDescent="0.2"/>
  <cols>
    <col min="1" max="1" width="4.85546875" style="3" customWidth="1"/>
    <col min="2" max="2" width="6" style="3" customWidth="1"/>
    <col min="3" max="3" width="6.85546875" style="3" customWidth="1"/>
    <col min="4" max="4" width="45.140625" style="19" customWidth="1"/>
    <col min="5" max="5" width="14" style="1" customWidth="1"/>
    <col min="6" max="16384" width="9.140625" style="2"/>
  </cols>
  <sheetData>
    <row r="2" spans="1:6" x14ac:dyDescent="0.2">
      <c r="D2" s="20"/>
    </row>
    <row r="3" spans="1:6" x14ac:dyDescent="0.2">
      <c r="E3" s="1" t="s">
        <v>138</v>
      </c>
    </row>
    <row r="4" spans="1:6" x14ac:dyDescent="0.2">
      <c r="D4" s="20"/>
      <c r="E4" s="51" t="s">
        <v>112</v>
      </c>
      <c r="F4" s="51"/>
    </row>
    <row r="5" spans="1:6" x14ac:dyDescent="0.2">
      <c r="A5" s="21"/>
      <c r="C5" s="21"/>
      <c r="D5" s="22"/>
      <c r="E5" s="51" t="s">
        <v>6</v>
      </c>
      <c r="F5" s="51"/>
    </row>
    <row r="6" spans="1:6" ht="13.5" customHeight="1" x14ac:dyDescent="0.2">
      <c r="A6" s="21"/>
      <c r="B6" s="23"/>
      <c r="C6" s="21"/>
      <c r="D6" s="22"/>
      <c r="E6" s="51" t="s">
        <v>113</v>
      </c>
      <c r="F6" s="51"/>
    </row>
    <row r="7" spans="1:6" ht="23.25" customHeight="1" x14ac:dyDescent="0.2">
      <c r="A7" s="21"/>
      <c r="B7" s="23"/>
      <c r="C7" s="21"/>
      <c r="D7" s="22"/>
    </row>
    <row r="8" spans="1:6" ht="12.75" customHeight="1" x14ac:dyDescent="0.2">
      <c r="A8" s="333" t="s">
        <v>234</v>
      </c>
      <c r="B8" s="333"/>
      <c r="C8" s="333"/>
      <c r="D8" s="333"/>
      <c r="E8" s="333"/>
      <c r="F8" s="333"/>
    </row>
    <row r="9" spans="1:6" ht="9.75" customHeight="1" x14ac:dyDescent="0.2">
      <c r="A9" s="21"/>
      <c r="B9" s="23"/>
      <c r="C9" s="21"/>
      <c r="D9" s="22"/>
    </row>
    <row r="10" spans="1:6" ht="13.5" customHeight="1" x14ac:dyDescent="0.2">
      <c r="A10" s="24" t="s">
        <v>0</v>
      </c>
      <c r="B10" s="24" t="s">
        <v>1</v>
      </c>
      <c r="C10" s="24" t="s">
        <v>2</v>
      </c>
      <c r="D10" s="25" t="s">
        <v>3</v>
      </c>
      <c r="E10" s="26" t="s">
        <v>20</v>
      </c>
    </row>
    <row r="11" spans="1:6" ht="23.25" customHeight="1" x14ac:dyDescent="0.2">
      <c r="A11" s="31" t="s">
        <v>21</v>
      </c>
      <c r="B11" s="31"/>
      <c r="C11" s="31"/>
      <c r="D11" s="32" t="s">
        <v>22</v>
      </c>
      <c r="E11" s="33">
        <f>E12</f>
        <v>500</v>
      </c>
    </row>
    <row r="12" spans="1:6" ht="23.25" customHeight="1" x14ac:dyDescent="0.2">
      <c r="A12" s="42"/>
      <c r="B12" s="50" t="s">
        <v>30</v>
      </c>
      <c r="C12" s="115"/>
      <c r="D12" s="116" t="s">
        <v>31</v>
      </c>
      <c r="E12" s="117">
        <f>E13</f>
        <v>500</v>
      </c>
    </row>
    <row r="13" spans="1:6" ht="23.25" customHeight="1" x14ac:dyDescent="0.2">
      <c r="A13" s="42"/>
      <c r="B13" s="29"/>
      <c r="C13" s="118" t="s">
        <v>32</v>
      </c>
      <c r="D13" s="30" t="s">
        <v>33</v>
      </c>
      <c r="E13" s="119">
        <v>500</v>
      </c>
    </row>
    <row r="14" spans="1:6" s="34" customFormat="1" ht="18" customHeight="1" x14ac:dyDescent="0.2">
      <c r="A14" s="31" t="s">
        <v>98</v>
      </c>
      <c r="B14" s="31"/>
      <c r="C14" s="31"/>
      <c r="D14" s="32" t="s">
        <v>99</v>
      </c>
      <c r="E14" s="33">
        <f>E15</f>
        <v>120000</v>
      </c>
    </row>
    <row r="15" spans="1:6" s="34" customFormat="1" ht="34.5" customHeight="1" x14ac:dyDescent="0.2">
      <c r="A15" s="35"/>
      <c r="B15" s="36" t="s">
        <v>100</v>
      </c>
      <c r="C15" s="24"/>
      <c r="D15" s="37" t="s">
        <v>101</v>
      </c>
      <c r="E15" s="38">
        <f>SUM(E16:E19)</f>
        <v>120000</v>
      </c>
    </row>
    <row r="16" spans="1:6" s="34" customFormat="1" ht="18" customHeight="1" x14ac:dyDescent="0.2">
      <c r="A16" s="39"/>
      <c r="B16" s="29"/>
      <c r="C16" s="40" t="s">
        <v>119</v>
      </c>
      <c r="D16" s="41" t="s">
        <v>23</v>
      </c>
      <c r="E16" s="27">
        <v>100</v>
      </c>
    </row>
    <row r="17" spans="1:5" s="34" customFormat="1" ht="18" customHeight="1" x14ac:dyDescent="0.2">
      <c r="A17" s="39"/>
      <c r="B17" s="42"/>
      <c r="C17" s="40" t="s">
        <v>24</v>
      </c>
      <c r="D17" s="41" t="s">
        <v>25</v>
      </c>
      <c r="E17" s="27">
        <v>50000</v>
      </c>
    </row>
    <row r="18" spans="1:5" s="34" customFormat="1" ht="18" customHeight="1" x14ac:dyDescent="0.2">
      <c r="A18" s="39"/>
      <c r="B18" s="42"/>
      <c r="C18" s="40" t="s">
        <v>9</v>
      </c>
      <c r="D18" s="41" t="s">
        <v>26</v>
      </c>
      <c r="E18" s="27">
        <v>2000</v>
      </c>
    </row>
    <row r="19" spans="1:5" s="34" customFormat="1" ht="25.5" customHeight="1" x14ac:dyDescent="0.2">
      <c r="A19" s="42"/>
      <c r="B19" s="28"/>
      <c r="C19" s="40" t="s">
        <v>27</v>
      </c>
      <c r="D19" s="41" t="s">
        <v>28</v>
      </c>
      <c r="E19" s="27">
        <v>67900</v>
      </c>
    </row>
    <row r="20" spans="1:5" s="34" customFormat="1" ht="21" customHeight="1" x14ac:dyDescent="0.2">
      <c r="A20" s="43"/>
      <c r="B20" s="43"/>
      <c r="C20" s="44"/>
      <c r="D20" s="18" t="s">
        <v>5</v>
      </c>
      <c r="E20" s="33">
        <f>SUM(E11,E14)</f>
        <v>120500</v>
      </c>
    </row>
    <row r="21" spans="1:5" ht="11.25" customHeight="1" x14ac:dyDescent="0.2">
      <c r="A21" s="21"/>
      <c r="B21" s="21"/>
      <c r="C21" s="21"/>
      <c r="D21" s="22"/>
    </row>
  </sheetData>
  <mergeCells count="1">
    <mergeCell ref="A8:F8"/>
  </mergeCells>
  <pageMargins left="0.59055118110236227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6"/>
  <sheetViews>
    <sheetView workbookViewId="0">
      <selection activeCell="M35" sqref="M35"/>
    </sheetView>
  </sheetViews>
  <sheetFormatPr defaultRowHeight="12.75" x14ac:dyDescent="0.2"/>
  <cols>
    <col min="1" max="1" width="5.42578125" customWidth="1"/>
    <col min="2" max="2" width="9.28515625" customWidth="1"/>
    <col min="3" max="3" width="9.42578125" customWidth="1"/>
    <col min="4" max="4" width="45.28515625" style="146" customWidth="1"/>
    <col min="5" max="5" width="10.85546875" customWidth="1"/>
  </cols>
  <sheetData>
    <row r="1" spans="1:5" x14ac:dyDescent="0.2">
      <c r="D1" s="327" t="s">
        <v>139</v>
      </c>
      <c r="E1" s="327"/>
    </row>
    <row r="2" spans="1:5" x14ac:dyDescent="0.2">
      <c r="D2" s="328" t="s">
        <v>130</v>
      </c>
      <c r="E2" s="328"/>
    </row>
    <row r="3" spans="1:5" x14ac:dyDescent="0.2">
      <c r="D3" s="328" t="s">
        <v>131</v>
      </c>
      <c r="E3" s="328"/>
    </row>
    <row r="4" spans="1:5" x14ac:dyDescent="0.2">
      <c r="D4" s="328" t="s">
        <v>132</v>
      </c>
      <c r="E4" s="328"/>
    </row>
    <row r="5" spans="1:5" x14ac:dyDescent="0.2">
      <c r="D5" s="52"/>
      <c r="E5" s="52"/>
    </row>
    <row r="6" spans="1:5" x14ac:dyDescent="0.2">
      <c r="D6" s="52"/>
      <c r="E6" s="52"/>
    </row>
    <row r="7" spans="1:5" x14ac:dyDescent="0.2">
      <c r="A7" s="338" t="s">
        <v>233</v>
      </c>
      <c r="B7" s="338"/>
      <c r="C7" s="338"/>
      <c r="D7" s="338"/>
      <c r="E7" s="338"/>
    </row>
    <row r="8" spans="1:5" x14ac:dyDescent="0.2">
      <c r="A8" s="338"/>
      <c r="B8" s="338"/>
      <c r="C8" s="338"/>
      <c r="D8" s="338"/>
      <c r="E8" s="338"/>
    </row>
    <row r="10" spans="1:5" x14ac:dyDescent="0.2">
      <c r="A10" s="334" t="s">
        <v>129</v>
      </c>
      <c r="B10" s="334"/>
    </row>
    <row r="12" spans="1:5" s="133" customFormat="1" ht="19.5" customHeight="1" x14ac:dyDescent="0.2">
      <c r="A12" s="132" t="s">
        <v>0</v>
      </c>
      <c r="B12" s="132" t="s">
        <v>120</v>
      </c>
      <c r="C12" s="132" t="s">
        <v>121</v>
      </c>
      <c r="D12" s="166" t="s">
        <v>122</v>
      </c>
      <c r="E12" s="132" t="s">
        <v>20</v>
      </c>
    </row>
    <row r="13" spans="1:5" s="165" customFormat="1" x14ac:dyDescent="0.2">
      <c r="A13" s="175">
        <v>600</v>
      </c>
      <c r="B13" s="171"/>
      <c r="C13" s="171"/>
      <c r="D13" s="149" t="s">
        <v>61</v>
      </c>
      <c r="E13" s="135">
        <f>SUM(E14,E16)</f>
        <v>40409</v>
      </c>
    </row>
    <row r="14" spans="1:5" s="137" customFormat="1" ht="22.5" customHeight="1" x14ac:dyDescent="0.2">
      <c r="A14" s="128"/>
      <c r="B14" s="173">
        <v>60013</v>
      </c>
      <c r="C14" s="172"/>
      <c r="D14" s="156" t="s">
        <v>231</v>
      </c>
      <c r="E14" s="157">
        <f>E15</f>
        <v>20000</v>
      </c>
    </row>
    <row r="15" spans="1:5" s="256" customFormat="1" ht="52.5" customHeight="1" x14ac:dyDescent="0.2">
      <c r="A15" s="255"/>
      <c r="B15" s="257"/>
      <c r="C15" s="258">
        <v>2330</v>
      </c>
      <c r="D15" s="168" t="s">
        <v>232</v>
      </c>
      <c r="E15" s="259">
        <v>20000</v>
      </c>
    </row>
    <row r="16" spans="1:5" s="137" customFormat="1" ht="22.5" customHeight="1" x14ac:dyDescent="0.2">
      <c r="A16" s="254"/>
      <c r="B16" s="173">
        <v>60014</v>
      </c>
      <c r="C16" s="172"/>
      <c r="D16" s="156" t="s">
        <v>63</v>
      </c>
      <c r="E16" s="157">
        <f>E17</f>
        <v>20409</v>
      </c>
    </row>
    <row r="17" spans="1:6" ht="39" customHeight="1" x14ac:dyDescent="0.2">
      <c r="A17" s="129"/>
      <c r="B17" s="174"/>
      <c r="C17" s="130">
        <v>2320</v>
      </c>
      <c r="D17" s="168" t="s">
        <v>133</v>
      </c>
      <c r="E17" s="141">
        <v>20409</v>
      </c>
    </row>
    <row r="18" spans="1:6" s="160" customFormat="1" ht="18.75" customHeight="1" x14ac:dyDescent="0.2">
      <c r="A18" s="177">
        <v>801</v>
      </c>
      <c r="B18" s="171"/>
      <c r="C18" s="171"/>
      <c r="D18" s="152" t="s">
        <v>40</v>
      </c>
      <c r="E18" s="153">
        <f>E19</f>
        <v>60000</v>
      </c>
    </row>
    <row r="19" spans="1:6" s="12" customFormat="1" ht="21" customHeight="1" x14ac:dyDescent="0.2">
      <c r="A19" s="178"/>
      <c r="B19" s="173">
        <v>80104</v>
      </c>
      <c r="C19" s="172"/>
      <c r="D19" s="167" t="s">
        <v>134</v>
      </c>
      <c r="E19" s="164">
        <f>E20</f>
        <v>60000</v>
      </c>
    </row>
    <row r="20" spans="1:6" ht="51" x14ac:dyDescent="0.2">
      <c r="A20" s="129"/>
      <c r="B20" s="174"/>
      <c r="C20" s="130">
        <v>2310</v>
      </c>
      <c r="D20" s="148" t="s">
        <v>135</v>
      </c>
      <c r="E20" s="141">
        <v>60000</v>
      </c>
    </row>
    <row r="21" spans="1:6" x14ac:dyDescent="0.2">
      <c r="A21" s="335" t="s">
        <v>18</v>
      </c>
      <c r="B21" s="336"/>
      <c r="C21" s="336"/>
      <c r="D21" s="337"/>
      <c r="E21" s="135">
        <f>SUM(E13,E18)</f>
        <v>100409</v>
      </c>
    </row>
    <row r="22" spans="1:6" x14ac:dyDescent="0.2">
      <c r="A22" s="163"/>
      <c r="B22" s="163"/>
      <c r="C22" s="163"/>
      <c r="E22" s="121"/>
    </row>
    <row r="23" spans="1:6" x14ac:dyDescent="0.2">
      <c r="A23" s="163"/>
      <c r="B23" s="163"/>
      <c r="C23" s="163"/>
      <c r="E23" s="121"/>
    </row>
    <row r="24" spans="1:6" x14ac:dyDescent="0.2">
      <c r="A24" s="334" t="s">
        <v>128</v>
      </c>
      <c r="B24" s="334"/>
      <c r="C24" s="163"/>
      <c r="E24" s="121"/>
    </row>
    <row r="25" spans="1:6" x14ac:dyDescent="0.2">
      <c r="A25" s="145"/>
      <c r="B25" s="145"/>
      <c r="C25" s="145"/>
      <c r="D25" s="169"/>
      <c r="E25" s="181"/>
    </row>
    <row r="26" spans="1:6" s="5" customFormat="1" ht="27" customHeight="1" x14ac:dyDescent="0.2">
      <c r="A26" s="126" t="s">
        <v>0</v>
      </c>
      <c r="B26" s="126" t="s">
        <v>120</v>
      </c>
      <c r="C26" s="126" t="s">
        <v>121</v>
      </c>
      <c r="D26" s="170" t="s">
        <v>122</v>
      </c>
      <c r="E26" s="182" t="s">
        <v>20</v>
      </c>
    </row>
    <row r="27" spans="1:6" ht="21.75" customHeight="1" x14ac:dyDescent="0.2">
      <c r="A27" s="175">
        <v>600</v>
      </c>
      <c r="B27" s="171"/>
      <c r="C27" s="171"/>
      <c r="D27" s="152" t="s">
        <v>61</v>
      </c>
      <c r="E27" s="135">
        <f>SUM(E28,E30)</f>
        <v>40409</v>
      </c>
      <c r="F27" s="121"/>
    </row>
    <row r="28" spans="1:6" ht="21.75" customHeight="1" x14ac:dyDescent="0.2">
      <c r="A28" s="128"/>
      <c r="B28" s="180">
        <v>60014</v>
      </c>
      <c r="C28" s="172"/>
      <c r="D28" s="156" t="s">
        <v>231</v>
      </c>
      <c r="E28" s="164">
        <f>E29</f>
        <v>20000</v>
      </c>
      <c r="F28" s="121"/>
    </row>
    <row r="29" spans="1:6" ht="21.75" customHeight="1" x14ac:dyDescent="0.2">
      <c r="A29" s="179"/>
      <c r="B29" s="172"/>
      <c r="C29" s="174">
        <v>4430</v>
      </c>
      <c r="D29" s="148" t="s">
        <v>127</v>
      </c>
      <c r="E29" s="260">
        <v>20000</v>
      </c>
      <c r="F29" s="121"/>
    </row>
    <row r="30" spans="1:6" ht="21.75" customHeight="1" x14ac:dyDescent="0.2">
      <c r="A30" s="179"/>
      <c r="B30" s="172">
        <v>60014</v>
      </c>
      <c r="C30" s="172"/>
      <c r="D30" s="156" t="s">
        <v>63</v>
      </c>
      <c r="E30" s="164">
        <f>SUM(E31:E32)</f>
        <v>20409</v>
      </c>
      <c r="F30" s="121"/>
    </row>
    <row r="31" spans="1:6" ht="18.75" customHeight="1" x14ac:dyDescent="0.2">
      <c r="A31" s="179"/>
      <c r="B31" s="254"/>
      <c r="C31" s="174">
        <v>4300</v>
      </c>
      <c r="D31" s="148" t="s">
        <v>126</v>
      </c>
      <c r="E31" s="131">
        <v>19909</v>
      </c>
      <c r="F31" s="121"/>
    </row>
    <row r="32" spans="1:6" ht="23.25" customHeight="1" x14ac:dyDescent="0.2">
      <c r="A32" s="120"/>
      <c r="B32" s="129"/>
      <c r="C32" s="174">
        <v>4430</v>
      </c>
      <c r="D32" s="148" t="s">
        <v>127</v>
      </c>
      <c r="E32" s="131">
        <v>500</v>
      </c>
    </row>
    <row r="33" spans="1:6" ht="20.25" customHeight="1" x14ac:dyDescent="0.2">
      <c r="A33" s="177">
        <v>801</v>
      </c>
      <c r="B33" s="176"/>
      <c r="C33" s="171"/>
      <c r="D33" s="152" t="s">
        <v>40</v>
      </c>
      <c r="E33" s="135">
        <f>E34</f>
        <v>60000</v>
      </c>
      <c r="F33" s="121"/>
    </row>
    <row r="34" spans="1:6" ht="19.5" customHeight="1" x14ac:dyDescent="0.2">
      <c r="A34" s="128"/>
      <c r="B34" s="173">
        <v>80104</v>
      </c>
      <c r="C34" s="172"/>
      <c r="D34" s="156" t="s">
        <v>134</v>
      </c>
      <c r="E34" s="164">
        <f>E35</f>
        <v>60000</v>
      </c>
      <c r="F34" s="121"/>
    </row>
    <row r="35" spans="1:6" ht="25.5" x14ac:dyDescent="0.2">
      <c r="A35" s="129"/>
      <c r="B35" s="174"/>
      <c r="C35" s="130">
        <v>2540</v>
      </c>
      <c r="D35" s="148" t="s">
        <v>44</v>
      </c>
      <c r="E35" s="131">
        <v>60000</v>
      </c>
      <c r="F35" s="121"/>
    </row>
    <row r="36" spans="1:6" x14ac:dyDescent="0.2">
      <c r="A36" s="335" t="s">
        <v>18</v>
      </c>
      <c r="B36" s="336"/>
      <c r="C36" s="336"/>
      <c r="D36" s="337"/>
      <c r="E36" s="135">
        <f>SUM(E27,E33)</f>
        <v>100409</v>
      </c>
      <c r="F36" s="121"/>
    </row>
  </sheetData>
  <mergeCells count="9">
    <mergeCell ref="A10:B10"/>
    <mergeCell ref="A24:B24"/>
    <mergeCell ref="A21:D21"/>
    <mergeCell ref="A36:D36"/>
    <mergeCell ref="D1:E1"/>
    <mergeCell ref="D2:E2"/>
    <mergeCell ref="D3:E3"/>
    <mergeCell ref="D4:E4"/>
    <mergeCell ref="A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5"/>
  <sheetViews>
    <sheetView topLeftCell="A4" workbookViewId="0">
      <selection activeCell="F61" sqref="F61"/>
    </sheetView>
  </sheetViews>
  <sheetFormatPr defaultRowHeight="12.75" x14ac:dyDescent="0.2"/>
  <cols>
    <col min="1" max="1" width="4.140625" customWidth="1"/>
    <col min="2" max="2" width="13.5703125" customWidth="1"/>
    <col min="3" max="3" width="14.85546875" customWidth="1"/>
    <col min="4" max="4" width="7.85546875" customWidth="1"/>
    <col min="5" max="5" width="12.140625" customWidth="1"/>
    <col min="6" max="6" width="12.5703125" customWidth="1"/>
    <col min="7" max="7" width="10.140625" customWidth="1"/>
    <col min="8" max="8" width="8.85546875" customWidth="1"/>
    <col min="9" max="9" width="7.85546875" customWidth="1"/>
    <col min="10" max="10" width="8.42578125" customWidth="1"/>
  </cols>
  <sheetData>
    <row r="1" spans="1:10" x14ac:dyDescent="0.2">
      <c r="A1" s="215"/>
      <c r="B1" s="215"/>
      <c r="C1" s="215"/>
      <c r="D1" s="215"/>
      <c r="E1" s="215"/>
      <c r="F1" s="215"/>
      <c r="G1" s="51" t="s">
        <v>244</v>
      </c>
      <c r="H1" s="215"/>
      <c r="I1" s="215"/>
      <c r="J1" s="215"/>
    </row>
    <row r="2" spans="1:10" x14ac:dyDescent="0.2">
      <c r="A2" s="215"/>
      <c r="B2" s="215"/>
      <c r="C2" s="215"/>
      <c r="D2" s="215"/>
      <c r="E2" s="215"/>
      <c r="F2" s="215"/>
      <c r="G2" s="51" t="s">
        <v>165</v>
      </c>
      <c r="H2" s="215"/>
      <c r="I2" s="215"/>
      <c r="J2" s="215"/>
    </row>
    <row r="3" spans="1:10" x14ac:dyDescent="0.2">
      <c r="A3" s="215"/>
      <c r="B3" s="215"/>
      <c r="C3" s="215"/>
      <c r="D3" s="215"/>
      <c r="E3" s="215"/>
      <c r="F3" s="215"/>
      <c r="G3" s="51" t="s">
        <v>6</v>
      </c>
      <c r="H3" s="215"/>
      <c r="I3" s="215"/>
      <c r="J3" s="215"/>
    </row>
    <row r="4" spans="1:10" x14ac:dyDescent="0.2">
      <c r="A4" s="215"/>
      <c r="B4" s="215"/>
      <c r="C4" s="215"/>
      <c r="D4" s="215"/>
      <c r="E4" s="215"/>
      <c r="F4" s="215"/>
      <c r="G4" s="51" t="s">
        <v>166</v>
      </c>
      <c r="H4" s="215"/>
      <c r="I4" s="215"/>
      <c r="J4" s="215"/>
    </row>
    <row r="5" spans="1:10" x14ac:dyDescent="0.2">
      <c r="A5" s="215"/>
      <c r="B5" s="216"/>
      <c r="C5" s="216"/>
      <c r="D5" s="215"/>
      <c r="E5" s="215"/>
      <c r="F5" s="215"/>
      <c r="G5" s="215"/>
      <c r="H5" s="215"/>
      <c r="I5" s="215"/>
      <c r="J5" s="215"/>
    </row>
    <row r="6" spans="1:10" x14ac:dyDescent="0.2">
      <c r="A6" s="339" t="s">
        <v>102</v>
      </c>
      <c r="B6" s="339"/>
      <c r="C6" s="339"/>
      <c r="D6" s="339"/>
      <c r="E6" s="339"/>
      <c r="F6" s="339"/>
      <c r="G6" s="339"/>
      <c r="H6" s="339"/>
      <c r="I6" s="339"/>
      <c r="J6" s="215"/>
    </row>
    <row r="7" spans="1:10" x14ac:dyDescent="0.2">
      <c r="A7" s="215"/>
      <c r="B7" s="216"/>
      <c r="C7" s="216"/>
      <c r="D7" s="215"/>
      <c r="E7" s="215"/>
      <c r="F7" s="215"/>
      <c r="G7" s="215"/>
      <c r="H7" s="215"/>
      <c r="I7" s="215"/>
      <c r="J7" s="215"/>
    </row>
    <row r="8" spans="1:10" x14ac:dyDescent="0.2">
      <c r="A8" s="340" t="s">
        <v>10</v>
      </c>
      <c r="B8" s="375" t="s">
        <v>103</v>
      </c>
      <c r="C8" s="372" t="s">
        <v>3</v>
      </c>
      <c r="D8" s="341" t="s">
        <v>104</v>
      </c>
      <c r="E8" s="342" t="s">
        <v>151</v>
      </c>
      <c r="F8" s="345" t="s">
        <v>164</v>
      </c>
      <c r="G8" s="345"/>
      <c r="H8" s="345"/>
      <c r="I8" s="345"/>
      <c r="J8" s="345"/>
    </row>
    <row r="9" spans="1:10" x14ac:dyDescent="0.2">
      <c r="A9" s="340"/>
      <c r="B9" s="376"/>
      <c r="C9" s="373"/>
      <c r="D9" s="341"/>
      <c r="E9" s="343"/>
      <c r="F9" s="345"/>
      <c r="G9" s="345"/>
      <c r="H9" s="345"/>
      <c r="I9" s="345"/>
      <c r="J9" s="345"/>
    </row>
    <row r="10" spans="1:10" ht="0.75" customHeight="1" x14ac:dyDescent="0.2">
      <c r="A10" s="340"/>
      <c r="B10" s="376"/>
      <c r="C10" s="373"/>
      <c r="D10" s="341"/>
      <c r="E10" s="343"/>
      <c r="F10" s="345"/>
      <c r="G10" s="345"/>
      <c r="H10" s="345"/>
      <c r="I10" s="345"/>
      <c r="J10" s="345"/>
    </row>
    <row r="11" spans="1:10" ht="1.5" customHeight="1" x14ac:dyDescent="0.2">
      <c r="A11" s="340"/>
      <c r="B11" s="376"/>
      <c r="C11" s="373"/>
      <c r="D11" s="341"/>
      <c r="E11" s="343"/>
      <c r="F11" s="346" t="s">
        <v>105</v>
      </c>
      <c r="G11" s="348" t="s">
        <v>106</v>
      </c>
      <c r="H11" s="349" t="s">
        <v>110</v>
      </c>
      <c r="I11" s="348" t="s">
        <v>107</v>
      </c>
      <c r="J11" s="348" t="s">
        <v>111</v>
      </c>
    </row>
    <row r="12" spans="1:10" ht="13.5" thickBot="1" x14ac:dyDescent="0.25">
      <c r="A12" s="340"/>
      <c r="B12" s="377"/>
      <c r="C12" s="374"/>
      <c r="D12" s="341"/>
      <c r="E12" s="343"/>
      <c r="F12" s="346"/>
      <c r="G12" s="345"/>
      <c r="H12" s="349"/>
      <c r="I12" s="345"/>
      <c r="J12" s="345"/>
    </row>
    <row r="13" spans="1:10" ht="25.5" customHeight="1" thickBot="1" x14ac:dyDescent="0.25">
      <c r="A13" s="340"/>
      <c r="B13" s="350" t="s">
        <v>108</v>
      </c>
      <c r="C13" s="351"/>
      <c r="D13" s="341"/>
      <c r="E13" s="344"/>
      <c r="F13" s="347"/>
      <c r="G13" s="345"/>
      <c r="H13" s="348"/>
      <c r="I13" s="345"/>
      <c r="J13" s="345"/>
    </row>
    <row r="14" spans="1:10" x14ac:dyDescent="0.2">
      <c r="A14" s="218"/>
      <c r="B14" s="219"/>
      <c r="C14" s="219"/>
      <c r="D14" s="220"/>
      <c r="E14" s="220"/>
      <c r="F14" s="220"/>
      <c r="G14" s="221"/>
      <c r="H14" s="222"/>
      <c r="I14" s="223"/>
      <c r="J14" s="224"/>
    </row>
    <row r="15" spans="1:10" ht="21" customHeight="1" x14ac:dyDescent="0.2">
      <c r="A15" s="340" t="s">
        <v>17</v>
      </c>
      <c r="B15" s="225" t="s">
        <v>169</v>
      </c>
      <c r="C15" s="226" t="s">
        <v>167</v>
      </c>
      <c r="D15" s="352">
        <v>2019</v>
      </c>
      <c r="E15" s="353">
        <v>508246.18</v>
      </c>
      <c r="F15" s="353">
        <f>F18</f>
        <v>508246.18</v>
      </c>
      <c r="G15" s="353">
        <f>G18</f>
        <v>323397</v>
      </c>
      <c r="H15" s="353">
        <f>H18</f>
        <v>184849.18</v>
      </c>
      <c r="I15" s="353">
        <f>I18</f>
        <v>0</v>
      </c>
      <c r="J15" s="353">
        <f>J18</f>
        <v>0</v>
      </c>
    </row>
    <row r="16" spans="1:10" ht="22.5" customHeight="1" x14ac:dyDescent="0.2">
      <c r="A16" s="340"/>
      <c r="B16" s="357" t="s">
        <v>176</v>
      </c>
      <c r="C16" s="358"/>
      <c r="D16" s="352"/>
      <c r="E16" s="354"/>
      <c r="F16" s="354"/>
      <c r="G16" s="354"/>
      <c r="H16" s="354"/>
      <c r="I16" s="354"/>
      <c r="J16" s="354"/>
    </row>
    <row r="17" spans="1:10" x14ac:dyDescent="0.2">
      <c r="A17" s="340"/>
      <c r="B17" s="359"/>
      <c r="C17" s="360"/>
      <c r="D17" s="352"/>
      <c r="E17" s="371"/>
      <c r="F17" s="354"/>
      <c r="G17" s="354"/>
      <c r="H17" s="354"/>
      <c r="I17" s="354"/>
      <c r="J17" s="354"/>
    </row>
    <row r="18" spans="1:10" x14ac:dyDescent="0.2">
      <c r="A18" s="340"/>
      <c r="B18" s="361"/>
      <c r="C18" s="362"/>
      <c r="D18" s="352"/>
      <c r="E18" s="243" t="s">
        <v>168</v>
      </c>
      <c r="F18" s="227">
        <f>SUM(G18:J18)</f>
        <v>508246.18</v>
      </c>
      <c r="G18" s="227">
        <v>323397</v>
      </c>
      <c r="H18" s="227">
        <v>184849.18</v>
      </c>
      <c r="I18" s="227">
        <v>0</v>
      </c>
      <c r="J18" s="228">
        <v>0</v>
      </c>
    </row>
    <row r="19" spans="1:10" x14ac:dyDescent="0.2">
      <c r="A19" s="229"/>
      <c r="B19" s="230"/>
      <c r="C19" s="230"/>
      <c r="D19" s="231"/>
      <c r="E19" s="232"/>
      <c r="F19" s="233"/>
      <c r="G19" s="233"/>
      <c r="H19" s="233"/>
      <c r="I19" s="233"/>
      <c r="J19" s="233"/>
    </row>
    <row r="20" spans="1:10" x14ac:dyDescent="0.2">
      <c r="A20" s="215"/>
      <c r="B20" s="215"/>
      <c r="C20" s="215"/>
      <c r="D20" s="215"/>
      <c r="E20" s="215"/>
      <c r="F20" s="241"/>
      <c r="G20" s="241"/>
      <c r="H20" s="241"/>
      <c r="I20" s="241"/>
      <c r="J20" s="242"/>
    </row>
    <row r="21" spans="1:10" ht="36" x14ac:dyDescent="0.2">
      <c r="A21" s="355" t="s">
        <v>174</v>
      </c>
      <c r="B21" s="235" t="s">
        <v>115</v>
      </c>
      <c r="C21" s="240" t="s">
        <v>116</v>
      </c>
      <c r="D21" s="352" t="s">
        <v>117</v>
      </c>
      <c r="E21" s="363">
        <v>463464.25</v>
      </c>
      <c r="F21" s="353">
        <f>SUM(F23:F34)</f>
        <v>140287.5</v>
      </c>
      <c r="G21" s="353">
        <f>SUM(G23:G34)</f>
        <v>119244.37</v>
      </c>
      <c r="H21" s="353">
        <f>SUM(H23:H34)</f>
        <v>7014.38</v>
      </c>
      <c r="I21" s="353">
        <f>SUM(I23:I34)</f>
        <v>14028.75</v>
      </c>
      <c r="J21" s="353">
        <f>SUM(J23:J34)</f>
        <v>0</v>
      </c>
    </row>
    <row r="22" spans="1:10" x14ac:dyDescent="0.2">
      <c r="A22" s="340"/>
      <c r="B22" s="378" t="s">
        <v>118</v>
      </c>
      <c r="C22" s="378"/>
      <c r="D22" s="352"/>
      <c r="E22" s="364"/>
      <c r="F22" s="354"/>
      <c r="G22" s="354"/>
      <c r="H22" s="354"/>
      <c r="I22" s="354"/>
      <c r="J22" s="354"/>
    </row>
    <row r="23" spans="1:10" x14ac:dyDescent="0.2">
      <c r="A23" s="340"/>
      <c r="B23" s="378"/>
      <c r="C23" s="378"/>
      <c r="D23" s="352"/>
      <c r="E23" s="227" t="s">
        <v>152</v>
      </c>
      <c r="F23" s="227">
        <f>SUM(G23:J23)</f>
        <v>53238.880000000005</v>
      </c>
      <c r="G23" s="227">
        <v>45253.05</v>
      </c>
      <c r="H23" s="227">
        <v>2661.94</v>
      </c>
      <c r="I23" s="227">
        <v>5323.89</v>
      </c>
      <c r="J23" s="227">
        <v>0</v>
      </c>
    </row>
    <row r="24" spans="1:10" x14ac:dyDescent="0.2">
      <c r="A24" s="340"/>
      <c r="B24" s="378"/>
      <c r="C24" s="378"/>
      <c r="D24" s="352"/>
      <c r="E24" s="227" t="s">
        <v>153</v>
      </c>
      <c r="F24" s="227">
        <f t="shared" ref="F24:F34" si="0">SUM(G24:J24)</f>
        <v>9151.77</v>
      </c>
      <c r="G24" s="227">
        <v>7779.01</v>
      </c>
      <c r="H24" s="227">
        <v>457.59</v>
      </c>
      <c r="I24" s="227">
        <v>915.17</v>
      </c>
      <c r="J24" s="227">
        <v>0</v>
      </c>
    </row>
    <row r="25" spans="1:10" x14ac:dyDescent="0.2">
      <c r="A25" s="340"/>
      <c r="B25" s="378"/>
      <c r="C25" s="378"/>
      <c r="D25" s="352"/>
      <c r="E25" s="227" t="s">
        <v>154</v>
      </c>
      <c r="F25" s="227">
        <f t="shared" si="0"/>
        <v>1304.3500000000001</v>
      </c>
      <c r="G25" s="227">
        <v>1108.69</v>
      </c>
      <c r="H25" s="227">
        <v>65.22</v>
      </c>
      <c r="I25" s="227">
        <v>130.44</v>
      </c>
      <c r="J25" s="227">
        <v>0</v>
      </c>
    </row>
    <row r="26" spans="1:10" x14ac:dyDescent="0.2">
      <c r="A26" s="340"/>
      <c r="B26" s="378"/>
      <c r="C26" s="378"/>
      <c r="D26" s="352"/>
      <c r="E26" s="227" t="s">
        <v>155</v>
      </c>
      <c r="F26" s="227">
        <f t="shared" si="0"/>
        <v>7640</v>
      </c>
      <c r="G26" s="227">
        <v>6494</v>
      </c>
      <c r="H26" s="227">
        <v>382</v>
      </c>
      <c r="I26" s="227">
        <v>764</v>
      </c>
      <c r="J26" s="227">
        <v>0</v>
      </c>
    </row>
    <row r="27" spans="1:10" x14ac:dyDescent="0.2">
      <c r="A27" s="340"/>
      <c r="B27" s="378"/>
      <c r="C27" s="378"/>
      <c r="D27" s="352"/>
      <c r="E27" s="227" t="s">
        <v>156</v>
      </c>
      <c r="F27" s="227">
        <f t="shared" si="0"/>
        <v>4000</v>
      </c>
      <c r="G27" s="227">
        <v>3400</v>
      </c>
      <c r="H27" s="227">
        <v>200</v>
      </c>
      <c r="I27" s="227">
        <v>400</v>
      </c>
      <c r="J27" s="227">
        <v>0</v>
      </c>
    </row>
    <row r="28" spans="1:10" x14ac:dyDescent="0.2">
      <c r="A28" s="340"/>
      <c r="B28" s="378"/>
      <c r="C28" s="378"/>
      <c r="D28" s="352"/>
      <c r="E28" s="227" t="s">
        <v>157</v>
      </c>
      <c r="F28" s="227">
        <f t="shared" si="0"/>
        <v>7640</v>
      </c>
      <c r="G28" s="227">
        <v>6494</v>
      </c>
      <c r="H28" s="227">
        <v>382</v>
      </c>
      <c r="I28" s="227">
        <v>764</v>
      </c>
      <c r="J28" s="227">
        <v>0</v>
      </c>
    </row>
    <row r="29" spans="1:10" x14ac:dyDescent="0.2">
      <c r="A29" s="340"/>
      <c r="B29" s="378"/>
      <c r="C29" s="378"/>
      <c r="D29" s="352"/>
      <c r="E29" s="227" t="s">
        <v>158</v>
      </c>
      <c r="F29" s="227">
        <f>SUM(G29:J29)</f>
        <v>41217.410000000003</v>
      </c>
      <c r="G29" s="227">
        <v>35034.800000000003</v>
      </c>
      <c r="H29" s="227">
        <v>2060.87</v>
      </c>
      <c r="I29" s="227">
        <v>4121.74</v>
      </c>
      <c r="J29" s="227">
        <v>0</v>
      </c>
    </row>
    <row r="30" spans="1:10" x14ac:dyDescent="0.2">
      <c r="A30" s="340"/>
      <c r="B30" s="378"/>
      <c r="C30" s="378"/>
      <c r="D30" s="352"/>
      <c r="E30" s="227" t="s">
        <v>159</v>
      </c>
      <c r="F30" s="227">
        <f t="shared" si="0"/>
        <v>7085.2699999999995</v>
      </c>
      <c r="G30" s="227">
        <v>6022.48</v>
      </c>
      <c r="H30" s="227">
        <v>354.26</v>
      </c>
      <c r="I30" s="227">
        <v>708.53</v>
      </c>
      <c r="J30" s="227">
        <v>0</v>
      </c>
    </row>
    <row r="31" spans="1:10" x14ac:dyDescent="0.2">
      <c r="A31" s="340"/>
      <c r="B31" s="378"/>
      <c r="C31" s="378"/>
      <c r="D31" s="352"/>
      <c r="E31" s="227" t="s">
        <v>160</v>
      </c>
      <c r="F31" s="227">
        <f t="shared" si="0"/>
        <v>1009.82</v>
      </c>
      <c r="G31" s="227">
        <v>858.34</v>
      </c>
      <c r="H31" s="227">
        <v>50.5</v>
      </c>
      <c r="I31" s="227">
        <v>100.98</v>
      </c>
      <c r="J31" s="227">
        <v>0</v>
      </c>
    </row>
    <row r="32" spans="1:10" x14ac:dyDescent="0.2">
      <c r="A32" s="340"/>
      <c r="B32" s="378"/>
      <c r="C32" s="378"/>
      <c r="D32" s="352"/>
      <c r="E32" s="227" t="s">
        <v>161</v>
      </c>
      <c r="F32" s="227">
        <f t="shared" si="0"/>
        <v>640</v>
      </c>
      <c r="G32" s="227">
        <v>544</v>
      </c>
      <c r="H32" s="227">
        <v>32</v>
      </c>
      <c r="I32" s="227">
        <v>64</v>
      </c>
      <c r="J32" s="227">
        <v>0</v>
      </c>
    </row>
    <row r="33" spans="1:10" x14ac:dyDescent="0.2">
      <c r="A33" s="340"/>
      <c r="B33" s="378"/>
      <c r="C33" s="378"/>
      <c r="D33" s="352"/>
      <c r="E33" s="227" t="s">
        <v>162</v>
      </c>
      <c r="F33" s="227">
        <f t="shared" si="0"/>
        <v>2500</v>
      </c>
      <c r="G33" s="227">
        <v>2125</v>
      </c>
      <c r="H33" s="227">
        <v>125</v>
      </c>
      <c r="I33" s="227">
        <v>250</v>
      </c>
      <c r="J33" s="227">
        <v>0</v>
      </c>
    </row>
    <row r="34" spans="1:10" x14ac:dyDescent="0.2">
      <c r="A34" s="340"/>
      <c r="B34" s="378"/>
      <c r="C34" s="378"/>
      <c r="D34" s="352"/>
      <c r="E34" s="227" t="s">
        <v>163</v>
      </c>
      <c r="F34" s="227">
        <f t="shared" si="0"/>
        <v>4860</v>
      </c>
      <c r="G34" s="227">
        <v>4131</v>
      </c>
      <c r="H34" s="227">
        <v>243</v>
      </c>
      <c r="I34" s="227">
        <v>486</v>
      </c>
      <c r="J34" s="227">
        <v>0</v>
      </c>
    </row>
    <row r="35" spans="1:10" x14ac:dyDescent="0.2">
      <c r="A35" s="229"/>
      <c r="B35" s="236"/>
      <c r="C35" s="236"/>
      <c r="D35" s="231"/>
      <c r="E35" s="233"/>
      <c r="F35" s="233"/>
      <c r="G35" s="233"/>
      <c r="H35" s="233"/>
      <c r="I35" s="233"/>
      <c r="J35" s="233"/>
    </row>
    <row r="36" spans="1:10" x14ac:dyDescent="0.2">
      <c r="A36" s="355" t="s">
        <v>175</v>
      </c>
      <c r="B36" s="217" t="s">
        <v>109</v>
      </c>
      <c r="C36" s="237" t="s">
        <v>114</v>
      </c>
      <c r="D36" s="356" t="s">
        <v>173</v>
      </c>
      <c r="E36" s="363">
        <v>281176.25</v>
      </c>
      <c r="F36" s="353">
        <f>SUM(F38:F43)</f>
        <v>78425</v>
      </c>
      <c r="G36" s="353">
        <f>SUM(G38:G43)</f>
        <v>66661.25</v>
      </c>
      <c r="H36" s="353">
        <f>SUM(H38:H43)</f>
        <v>3921.25</v>
      </c>
      <c r="I36" s="353">
        <f>SUM(I38:I43)</f>
        <v>7842.5</v>
      </c>
      <c r="J36" s="353">
        <f>SUM(J38:J43)</f>
        <v>0</v>
      </c>
    </row>
    <row r="37" spans="1:10" ht="12" customHeight="1" x14ac:dyDescent="0.2">
      <c r="A37" s="340"/>
      <c r="B37" s="357" t="s">
        <v>178</v>
      </c>
      <c r="C37" s="358"/>
      <c r="D37" s="352"/>
      <c r="E37" s="364"/>
      <c r="F37" s="354"/>
      <c r="G37" s="354"/>
      <c r="H37" s="354"/>
      <c r="I37" s="354"/>
      <c r="J37" s="354"/>
    </row>
    <row r="38" spans="1:10" x14ac:dyDescent="0.2">
      <c r="A38" s="340"/>
      <c r="B38" s="359"/>
      <c r="C38" s="360"/>
      <c r="D38" s="352"/>
      <c r="E38" s="227" t="s">
        <v>152</v>
      </c>
      <c r="F38" s="227">
        <f t="shared" ref="F38:F43" si="1">SUM(G38:J38)</f>
        <v>53433.03</v>
      </c>
      <c r="G38" s="227">
        <v>45418.07</v>
      </c>
      <c r="H38" s="227">
        <v>2671.64</v>
      </c>
      <c r="I38" s="227">
        <v>5343.32</v>
      </c>
      <c r="J38" s="227">
        <v>0</v>
      </c>
    </row>
    <row r="39" spans="1:10" x14ac:dyDescent="0.2">
      <c r="A39" s="340"/>
      <c r="B39" s="359"/>
      <c r="C39" s="360"/>
      <c r="D39" s="352"/>
      <c r="E39" s="227" t="s">
        <v>153</v>
      </c>
      <c r="F39" s="227">
        <f t="shared" si="1"/>
        <v>9142.8999999999978</v>
      </c>
      <c r="G39" s="227">
        <v>7771.48</v>
      </c>
      <c r="H39" s="227">
        <v>457.13</v>
      </c>
      <c r="I39" s="227">
        <v>914.29</v>
      </c>
      <c r="J39" s="227">
        <v>0</v>
      </c>
    </row>
    <row r="40" spans="1:10" x14ac:dyDescent="0.2">
      <c r="A40" s="340"/>
      <c r="B40" s="359"/>
      <c r="C40" s="360"/>
      <c r="D40" s="352"/>
      <c r="E40" s="227" t="s">
        <v>154</v>
      </c>
      <c r="F40" s="227">
        <f t="shared" si="1"/>
        <v>1309.0700000000002</v>
      </c>
      <c r="G40" s="227">
        <v>1112.7</v>
      </c>
      <c r="H40" s="227">
        <v>65.48</v>
      </c>
      <c r="I40" s="227">
        <v>130.88999999999999</v>
      </c>
      <c r="J40" s="227">
        <v>0</v>
      </c>
    </row>
    <row r="41" spans="1:10" x14ac:dyDescent="0.2">
      <c r="A41" s="340"/>
      <c r="B41" s="359"/>
      <c r="C41" s="360"/>
      <c r="D41" s="352"/>
      <c r="E41" s="227" t="s">
        <v>155</v>
      </c>
      <c r="F41" s="227">
        <f t="shared" si="1"/>
        <v>6240</v>
      </c>
      <c r="G41" s="227">
        <v>5304</v>
      </c>
      <c r="H41" s="227">
        <v>312</v>
      </c>
      <c r="I41" s="227">
        <v>624</v>
      </c>
      <c r="J41" s="227">
        <v>0</v>
      </c>
    </row>
    <row r="42" spans="1:10" x14ac:dyDescent="0.2">
      <c r="A42" s="340"/>
      <c r="B42" s="359"/>
      <c r="C42" s="360"/>
      <c r="D42" s="352"/>
      <c r="E42" s="227" t="s">
        <v>156</v>
      </c>
      <c r="F42" s="227">
        <f t="shared" si="1"/>
        <v>6500</v>
      </c>
      <c r="G42" s="227">
        <v>5525</v>
      </c>
      <c r="H42" s="227">
        <v>325</v>
      </c>
      <c r="I42" s="227">
        <v>650</v>
      </c>
      <c r="J42" s="227"/>
    </row>
    <row r="43" spans="1:10" x14ac:dyDescent="0.2">
      <c r="A43" s="340"/>
      <c r="B43" s="361"/>
      <c r="C43" s="362"/>
      <c r="D43" s="352"/>
      <c r="E43" s="227" t="s">
        <v>157</v>
      </c>
      <c r="F43" s="227">
        <f t="shared" si="1"/>
        <v>1800</v>
      </c>
      <c r="G43" s="227">
        <v>1530</v>
      </c>
      <c r="H43" s="227">
        <v>90</v>
      </c>
      <c r="I43" s="227">
        <v>180</v>
      </c>
      <c r="J43" s="227">
        <v>0</v>
      </c>
    </row>
    <row r="44" spans="1:10" x14ac:dyDescent="0.2">
      <c r="A44" s="215"/>
      <c r="B44" s="215"/>
      <c r="C44" s="215"/>
      <c r="D44" s="215"/>
      <c r="E44" s="215"/>
      <c r="F44" s="234"/>
      <c r="G44" s="234"/>
      <c r="H44" s="234"/>
      <c r="I44" s="234"/>
      <c r="J44" s="234"/>
    </row>
    <row r="45" spans="1:10" ht="24" x14ac:dyDescent="0.2">
      <c r="A45" s="365" t="s">
        <v>29</v>
      </c>
      <c r="B45" s="223" t="s">
        <v>170</v>
      </c>
      <c r="C45" s="244" t="s">
        <v>171</v>
      </c>
      <c r="D45" s="368">
        <v>2019</v>
      </c>
      <c r="E45" s="363">
        <v>2317065.41</v>
      </c>
      <c r="F45" s="353">
        <f>SUM(F51)</f>
        <v>2317065.41</v>
      </c>
      <c r="G45" s="353">
        <f>SUM(G51)</f>
        <v>1315273</v>
      </c>
      <c r="H45" s="353">
        <f>SUM(H51)</f>
        <v>751792.41</v>
      </c>
      <c r="I45" s="353">
        <f>SUM(I51)</f>
        <v>0</v>
      </c>
      <c r="J45" s="353">
        <f>SUM(J51)</f>
        <v>250000</v>
      </c>
    </row>
    <row r="46" spans="1:10" x14ac:dyDescent="0.2">
      <c r="A46" s="366"/>
      <c r="B46" s="357" t="s">
        <v>177</v>
      </c>
      <c r="C46" s="358"/>
      <c r="D46" s="369"/>
      <c r="E46" s="354"/>
      <c r="F46" s="354"/>
      <c r="G46" s="354"/>
      <c r="H46" s="354"/>
      <c r="I46" s="354"/>
      <c r="J46" s="354"/>
    </row>
    <row r="47" spans="1:10" x14ac:dyDescent="0.2">
      <c r="A47" s="366"/>
      <c r="B47" s="359"/>
      <c r="C47" s="360"/>
      <c r="D47" s="369"/>
      <c r="E47" s="354"/>
      <c r="F47" s="354"/>
      <c r="G47" s="354"/>
      <c r="H47" s="354"/>
      <c r="I47" s="354"/>
      <c r="J47" s="354"/>
    </row>
    <row r="48" spans="1:10" x14ac:dyDescent="0.2">
      <c r="A48" s="366"/>
      <c r="B48" s="359"/>
      <c r="C48" s="360"/>
      <c r="D48" s="369"/>
      <c r="E48" s="354"/>
      <c r="F48" s="354"/>
      <c r="G48" s="354"/>
      <c r="H48" s="354"/>
      <c r="I48" s="354"/>
      <c r="J48" s="354"/>
    </row>
    <row r="49" spans="1:10" x14ac:dyDescent="0.2">
      <c r="A49" s="366"/>
      <c r="B49" s="359"/>
      <c r="C49" s="360"/>
      <c r="D49" s="369"/>
      <c r="E49" s="354"/>
      <c r="F49" s="354"/>
      <c r="G49" s="354"/>
      <c r="H49" s="354"/>
      <c r="I49" s="354"/>
      <c r="J49" s="354"/>
    </row>
    <row r="50" spans="1:10" x14ac:dyDescent="0.2">
      <c r="A50" s="366"/>
      <c r="B50" s="359"/>
      <c r="C50" s="360"/>
      <c r="D50" s="369"/>
      <c r="E50" s="354"/>
      <c r="F50" s="354"/>
      <c r="G50" s="354"/>
      <c r="H50" s="354"/>
      <c r="I50" s="354"/>
      <c r="J50" s="354"/>
    </row>
    <row r="51" spans="1:10" x14ac:dyDescent="0.2">
      <c r="A51" s="367"/>
      <c r="B51" s="361"/>
      <c r="C51" s="362"/>
      <c r="D51" s="370"/>
      <c r="E51" s="227" t="s">
        <v>172</v>
      </c>
      <c r="F51" s="227">
        <f>SUM(G51:J51)</f>
        <v>2317065.41</v>
      </c>
      <c r="G51" s="227">
        <v>1315273</v>
      </c>
      <c r="H51" s="227">
        <v>751792.41</v>
      </c>
      <c r="I51" s="227">
        <v>0</v>
      </c>
      <c r="J51" s="228">
        <v>250000</v>
      </c>
    </row>
    <row r="52" spans="1:10" x14ac:dyDescent="0.2">
      <c r="A52" s="238"/>
      <c r="B52" s="238"/>
      <c r="C52" s="238"/>
      <c r="D52" s="238"/>
      <c r="E52" s="238"/>
      <c r="F52" s="215"/>
      <c r="G52" s="215"/>
      <c r="H52" s="215"/>
      <c r="I52" s="215"/>
      <c r="J52" s="239"/>
    </row>
    <row r="55" spans="1:10" x14ac:dyDescent="0.2">
      <c r="F55" s="121"/>
    </row>
  </sheetData>
  <mergeCells count="49">
    <mergeCell ref="E21:E22"/>
    <mergeCell ref="B16:C18"/>
    <mergeCell ref="E15:E17"/>
    <mergeCell ref="C8:C12"/>
    <mergeCell ref="B8:B12"/>
    <mergeCell ref="B22:C34"/>
    <mergeCell ref="I45:I50"/>
    <mergeCell ref="J45:J50"/>
    <mergeCell ref="B46:C51"/>
    <mergeCell ref="A45:A51"/>
    <mergeCell ref="D45:D51"/>
    <mergeCell ref="E45:E50"/>
    <mergeCell ref="F45:F50"/>
    <mergeCell ref="G45:G50"/>
    <mergeCell ref="H45:H50"/>
    <mergeCell ref="A21:A34"/>
    <mergeCell ref="D21:D34"/>
    <mergeCell ref="F21:F22"/>
    <mergeCell ref="G21:G22"/>
    <mergeCell ref="A36:A43"/>
    <mergeCell ref="D36:D43"/>
    <mergeCell ref="F36:F37"/>
    <mergeCell ref="G36:G37"/>
    <mergeCell ref="B37:C43"/>
    <mergeCell ref="E36:E37"/>
    <mergeCell ref="J15:J17"/>
    <mergeCell ref="I15:I17"/>
    <mergeCell ref="I36:I37"/>
    <mergeCell ref="H21:H22"/>
    <mergeCell ref="I21:I22"/>
    <mergeCell ref="J21:J22"/>
    <mergeCell ref="H36:H37"/>
    <mergeCell ref="J36:J37"/>
    <mergeCell ref="A15:A18"/>
    <mergeCell ref="D15:D18"/>
    <mergeCell ref="F15:F17"/>
    <mergeCell ref="G15:G17"/>
    <mergeCell ref="H15:H17"/>
    <mergeCell ref="I11:I13"/>
    <mergeCell ref="A6:I6"/>
    <mergeCell ref="A8:A13"/>
    <mergeCell ref="D8:D13"/>
    <mergeCell ref="E8:E13"/>
    <mergeCell ref="F8:J10"/>
    <mergeCell ref="F11:F13"/>
    <mergeCell ref="G11:G13"/>
    <mergeCell ref="H11:H13"/>
    <mergeCell ref="J11:J13"/>
    <mergeCell ref="B13:C13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7"/>
  <sheetViews>
    <sheetView tabSelected="1" topLeftCell="C1" workbookViewId="0">
      <selection activeCell="Z1" sqref="Z1"/>
    </sheetView>
  </sheetViews>
  <sheetFormatPr defaultColWidth="12.140625" defaultRowHeight="11.25" x14ac:dyDescent="0.2"/>
  <cols>
    <col min="1" max="1" width="12.140625" style="296" customWidth="1"/>
    <col min="2" max="2" width="12.140625" style="2" customWidth="1"/>
    <col min="3" max="3" width="8" style="2" customWidth="1"/>
    <col min="4" max="4" width="8.28515625" style="2" customWidth="1"/>
    <col min="5" max="5" width="7.85546875" style="2" customWidth="1"/>
    <col min="6" max="6" width="8.140625" style="2" customWidth="1"/>
    <col min="7" max="7" width="7.85546875" style="2" customWidth="1"/>
    <col min="8" max="9" width="8.85546875" style="2" customWidth="1"/>
    <col min="10" max="10" width="8.5703125" style="2" customWidth="1"/>
    <col min="11" max="11" width="7.85546875" style="2" customWidth="1"/>
    <col min="12" max="13" width="8.140625" style="2" customWidth="1"/>
    <col min="14" max="14" width="7.5703125" style="2" customWidth="1"/>
    <col min="15" max="15" width="7.7109375" style="2" customWidth="1"/>
    <col min="16" max="16" width="8" style="2" customWidth="1"/>
    <col min="17" max="17" width="7.85546875" style="2" customWidth="1"/>
    <col min="18" max="18" width="8.28515625" style="2" customWidth="1"/>
    <col min="19" max="19" width="8.85546875" style="2" customWidth="1"/>
    <col min="20" max="21" width="8" style="2" customWidth="1"/>
    <col min="22" max="22" width="9" style="2" customWidth="1"/>
    <col min="23" max="23" width="7.85546875" style="2" customWidth="1"/>
    <col min="24" max="24" width="8.85546875" style="2" customWidth="1"/>
    <col min="25" max="25" width="7.5703125" style="2" customWidth="1"/>
    <col min="26" max="26" width="8" style="2" customWidth="1"/>
    <col min="27" max="28" width="8.5703125" style="2" customWidth="1"/>
    <col min="29" max="29" width="7.85546875" style="2" customWidth="1"/>
    <col min="30" max="16384" width="12.140625" style="2"/>
  </cols>
  <sheetData>
    <row r="1" spans="1:29" x14ac:dyDescent="0.2">
      <c r="A1" s="283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5"/>
      <c r="Q1" s="285"/>
      <c r="R1" s="285"/>
      <c r="S1" s="285"/>
      <c r="T1" s="284"/>
      <c r="U1" s="284"/>
      <c r="V1" s="284"/>
      <c r="W1" s="284"/>
      <c r="X1" s="284"/>
      <c r="Y1" s="284"/>
      <c r="Z1" s="284" t="s">
        <v>267</v>
      </c>
      <c r="AA1" s="284"/>
      <c r="AB1" s="284"/>
      <c r="AC1" s="284"/>
    </row>
    <row r="2" spans="1:29" x14ac:dyDescent="0.2">
      <c r="A2" s="283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5"/>
      <c r="Q2" s="285"/>
      <c r="R2" s="285"/>
      <c r="S2" s="285"/>
      <c r="T2" s="51"/>
      <c r="U2" s="51"/>
      <c r="V2" s="51"/>
      <c r="W2" s="51"/>
      <c r="X2" s="285"/>
      <c r="Y2" s="285"/>
      <c r="Z2" s="51" t="s">
        <v>112</v>
      </c>
      <c r="AA2" s="285"/>
      <c r="AB2" s="285"/>
      <c r="AC2" s="284"/>
    </row>
    <row r="3" spans="1:29" x14ac:dyDescent="0.2">
      <c r="A3" s="283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5"/>
      <c r="Q3" s="285"/>
      <c r="R3" s="285"/>
      <c r="S3" s="285"/>
      <c r="T3" s="51"/>
      <c r="U3" s="51"/>
      <c r="V3" s="51"/>
      <c r="W3" s="51"/>
      <c r="X3" s="285"/>
      <c r="Y3" s="285"/>
      <c r="Z3" s="51" t="s">
        <v>6</v>
      </c>
      <c r="AA3" s="285"/>
      <c r="AB3" s="285"/>
      <c r="AC3" s="284"/>
    </row>
    <row r="4" spans="1:29" x14ac:dyDescent="0.2">
      <c r="A4" s="283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5"/>
      <c r="Q4" s="285"/>
      <c r="R4" s="285"/>
      <c r="S4" s="285"/>
      <c r="T4" s="51"/>
      <c r="U4" s="51"/>
      <c r="V4" s="51"/>
      <c r="W4" s="51"/>
      <c r="X4" s="285"/>
      <c r="Y4" s="285"/>
      <c r="Z4" s="51" t="s">
        <v>113</v>
      </c>
      <c r="AA4" s="285"/>
      <c r="AB4" s="285"/>
      <c r="AC4" s="284"/>
    </row>
    <row r="6" spans="1:29" x14ac:dyDescent="0.2">
      <c r="A6" s="379" t="s">
        <v>268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</row>
    <row r="7" spans="1:29" x14ac:dyDescent="0.2">
      <c r="A7" s="283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</row>
    <row r="8" spans="1:29" x14ac:dyDescent="0.2">
      <c r="A8" s="380" t="s">
        <v>269</v>
      </c>
      <c r="B8" s="383" t="s">
        <v>270</v>
      </c>
      <c r="C8" s="386" t="s">
        <v>271</v>
      </c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8"/>
    </row>
    <row r="9" spans="1:29" ht="12.75" x14ac:dyDescent="0.2">
      <c r="A9" s="381"/>
      <c r="B9" s="384"/>
      <c r="C9" s="389" t="s">
        <v>54</v>
      </c>
      <c r="D9" s="390"/>
      <c r="E9" s="386">
        <v>600</v>
      </c>
      <c r="F9" s="387"/>
      <c r="G9" s="387"/>
      <c r="H9" s="387"/>
      <c r="I9" s="286"/>
      <c r="J9" s="287">
        <v>754</v>
      </c>
      <c r="K9" s="287">
        <v>801</v>
      </c>
      <c r="L9" s="386">
        <v>900</v>
      </c>
      <c r="M9" s="391"/>
      <c r="N9" s="392">
        <v>921</v>
      </c>
      <c r="O9" s="393"/>
      <c r="P9" s="393"/>
      <c r="Q9" s="393"/>
      <c r="R9" s="393"/>
      <c r="S9" s="393"/>
      <c r="T9" s="393"/>
      <c r="U9" s="393"/>
      <c r="V9" s="393"/>
      <c r="W9" s="394"/>
      <c r="X9" s="395">
        <v>926</v>
      </c>
      <c r="Y9" s="395"/>
      <c r="Z9" s="395"/>
      <c r="AA9" s="395"/>
      <c r="AB9" s="395"/>
      <c r="AC9" s="395"/>
    </row>
    <row r="10" spans="1:29" ht="12.75" x14ac:dyDescent="0.2">
      <c r="A10" s="381"/>
      <c r="B10" s="384"/>
      <c r="C10" s="389" t="s">
        <v>272</v>
      </c>
      <c r="D10" s="390"/>
      <c r="E10" s="386">
        <v>60016</v>
      </c>
      <c r="F10" s="387"/>
      <c r="G10" s="387"/>
      <c r="H10" s="387"/>
      <c r="I10" s="287">
        <v>60013</v>
      </c>
      <c r="J10" s="287">
        <v>75412</v>
      </c>
      <c r="K10" s="287">
        <v>80101</v>
      </c>
      <c r="L10" s="386">
        <v>90015</v>
      </c>
      <c r="M10" s="391"/>
      <c r="N10" s="395">
        <v>92109</v>
      </c>
      <c r="O10" s="395"/>
      <c r="P10" s="395"/>
      <c r="Q10" s="395"/>
      <c r="R10" s="386">
        <v>92195</v>
      </c>
      <c r="S10" s="396"/>
      <c r="T10" s="396"/>
      <c r="U10" s="396"/>
      <c r="V10" s="396"/>
      <c r="W10" s="391"/>
      <c r="X10" s="388">
        <v>92695</v>
      </c>
      <c r="Y10" s="395"/>
      <c r="Z10" s="395"/>
      <c r="AA10" s="395"/>
      <c r="AB10" s="395"/>
      <c r="AC10" s="395"/>
    </row>
    <row r="11" spans="1:29" x14ac:dyDescent="0.2">
      <c r="A11" s="382"/>
      <c r="B11" s="385"/>
      <c r="C11" s="288">
        <v>4210</v>
      </c>
      <c r="D11" s="288">
        <v>4300</v>
      </c>
      <c r="E11" s="289">
        <v>4210</v>
      </c>
      <c r="F11" s="289">
        <v>4270</v>
      </c>
      <c r="G11" s="289">
        <v>4300</v>
      </c>
      <c r="H11" s="289">
        <v>6050</v>
      </c>
      <c r="I11" s="289">
        <v>4300</v>
      </c>
      <c r="J11" s="289">
        <v>4210</v>
      </c>
      <c r="K11" s="289">
        <v>4210</v>
      </c>
      <c r="L11" s="289">
        <v>6050</v>
      </c>
      <c r="M11" s="289">
        <v>4300</v>
      </c>
      <c r="N11" s="289">
        <v>4210</v>
      </c>
      <c r="O11" s="289">
        <v>4260</v>
      </c>
      <c r="P11" s="289">
        <v>4300</v>
      </c>
      <c r="Q11" s="289">
        <v>4430</v>
      </c>
      <c r="R11" s="289">
        <v>4110</v>
      </c>
      <c r="S11" s="289">
        <v>4170</v>
      </c>
      <c r="T11" s="289">
        <v>4210</v>
      </c>
      <c r="U11" s="289">
        <v>4220</v>
      </c>
      <c r="V11" s="289">
        <v>4300</v>
      </c>
      <c r="W11" s="289">
        <v>6050</v>
      </c>
      <c r="X11" s="289">
        <v>4210</v>
      </c>
      <c r="Y11" s="289">
        <v>4260</v>
      </c>
      <c r="Z11" s="289">
        <v>4270</v>
      </c>
      <c r="AA11" s="289">
        <v>4300</v>
      </c>
      <c r="AB11" s="289">
        <v>6060</v>
      </c>
      <c r="AC11" s="289">
        <v>6050</v>
      </c>
    </row>
    <row r="12" spans="1:29" s="1" customFormat="1" x14ac:dyDescent="0.2">
      <c r="A12" s="290" t="s">
        <v>273</v>
      </c>
      <c r="B12" s="291">
        <f t="shared" ref="B12:B33" si="0">SUM(C12:AC12)</f>
        <v>17340.870000000003</v>
      </c>
      <c r="C12" s="291"/>
      <c r="D12" s="291"/>
      <c r="E12" s="291"/>
      <c r="F12" s="291">
        <v>12740.87</v>
      </c>
      <c r="G12" s="291"/>
      <c r="H12" s="291"/>
      <c r="I12" s="291"/>
      <c r="J12" s="291"/>
      <c r="K12" s="291"/>
      <c r="L12" s="291"/>
      <c r="M12" s="291"/>
      <c r="N12" s="291">
        <v>1604</v>
      </c>
      <c r="O12" s="291"/>
      <c r="P12" s="291">
        <f>150+150</f>
        <v>300</v>
      </c>
      <c r="Q12" s="291">
        <v>96</v>
      </c>
      <c r="R12" s="291"/>
      <c r="S12" s="291"/>
      <c r="T12" s="291">
        <f>500+100</f>
        <v>600</v>
      </c>
      <c r="U12" s="291">
        <v>500</v>
      </c>
      <c r="V12" s="291">
        <v>1500</v>
      </c>
      <c r="W12" s="291"/>
      <c r="X12" s="291"/>
      <c r="Y12" s="291"/>
      <c r="Z12" s="291"/>
      <c r="AA12" s="291"/>
      <c r="AB12" s="291"/>
      <c r="AC12" s="291"/>
    </row>
    <row r="13" spans="1:29" s="1" customFormat="1" x14ac:dyDescent="0.2">
      <c r="A13" s="290" t="s">
        <v>274</v>
      </c>
      <c r="B13" s="291">
        <f t="shared" si="0"/>
        <v>10166.66</v>
      </c>
      <c r="C13" s="291"/>
      <c r="D13" s="291"/>
      <c r="E13" s="291"/>
      <c r="F13" s="291"/>
      <c r="G13" s="291"/>
      <c r="H13" s="291">
        <v>10166.66</v>
      </c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</row>
    <row r="14" spans="1:29" s="1" customFormat="1" x14ac:dyDescent="0.2">
      <c r="A14" s="290" t="s">
        <v>275</v>
      </c>
      <c r="B14" s="291">
        <f t="shared" si="0"/>
        <v>28351.55</v>
      </c>
      <c r="C14" s="291"/>
      <c r="D14" s="291">
        <v>500</v>
      </c>
      <c r="E14" s="291"/>
      <c r="F14" s="291"/>
      <c r="G14" s="291">
        <v>18500</v>
      </c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>
        <v>265</v>
      </c>
      <c r="S14" s="291">
        <v>1535</v>
      </c>
      <c r="T14" s="291">
        <f>2500</f>
        <v>2500</v>
      </c>
      <c r="U14" s="291">
        <f>1200+351.55</f>
        <v>1551.55</v>
      </c>
      <c r="V14" s="291"/>
      <c r="W14" s="291"/>
      <c r="X14" s="291">
        <v>3500</v>
      </c>
      <c r="Y14" s="291"/>
      <c r="Z14" s="291"/>
      <c r="AA14" s="291"/>
      <c r="AB14" s="291"/>
      <c r="AC14" s="291"/>
    </row>
    <row r="15" spans="1:29" s="1" customFormat="1" x14ac:dyDescent="0.2">
      <c r="A15" s="290" t="s">
        <v>276</v>
      </c>
      <c r="B15" s="291">
        <f t="shared" si="0"/>
        <v>16496.84</v>
      </c>
      <c r="C15" s="291"/>
      <c r="D15" s="291">
        <v>330</v>
      </c>
      <c r="E15" s="291"/>
      <c r="F15" s="291"/>
      <c r="G15" s="291">
        <f>2500+2800</f>
        <v>5300</v>
      </c>
      <c r="H15" s="291"/>
      <c r="I15" s="291"/>
      <c r="J15" s="291"/>
      <c r="K15" s="291"/>
      <c r="L15" s="291">
        <v>8000</v>
      </c>
      <c r="M15" s="291"/>
      <c r="N15" s="291"/>
      <c r="O15" s="291">
        <v>300</v>
      </c>
      <c r="P15" s="291">
        <f>400</f>
        <v>400</v>
      </c>
      <c r="Q15" s="291">
        <v>200</v>
      </c>
      <c r="R15" s="291"/>
      <c r="S15" s="291"/>
      <c r="T15" s="291">
        <v>196.84</v>
      </c>
      <c r="U15" s="291"/>
      <c r="V15" s="291">
        <f>1670</f>
        <v>1670</v>
      </c>
      <c r="W15" s="291"/>
      <c r="X15" s="291"/>
      <c r="Y15" s="291"/>
      <c r="Z15" s="291"/>
      <c r="AA15" s="291">
        <v>100</v>
      </c>
      <c r="AB15" s="291"/>
      <c r="AC15" s="291"/>
    </row>
    <row r="16" spans="1:29" s="1" customFormat="1" x14ac:dyDescent="0.2">
      <c r="A16" s="290" t="s">
        <v>277</v>
      </c>
      <c r="B16" s="291">
        <f t="shared" si="0"/>
        <v>37597.46</v>
      </c>
      <c r="C16" s="291"/>
      <c r="D16" s="291">
        <v>750</v>
      </c>
      <c r="E16" s="291"/>
      <c r="F16" s="291"/>
      <c r="G16" s="291"/>
      <c r="H16" s="291"/>
      <c r="I16" s="291"/>
      <c r="J16" s="291"/>
      <c r="K16" s="291">
        <v>5000</v>
      </c>
      <c r="L16" s="291"/>
      <c r="M16" s="291"/>
      <c r="N16" s="291"/>
      <c r="O16" s="291"/>
      <c r="P16" s="291"/>
      <c r="Q16" s="291"/>
      <c r="R16" s="291"/>
      <c r="S16" s="291"/>
      <c r="T16" s="291"/>
      <c r="U16" s="291">
        <v>2000</v>
      </c>
      <c r="V16" s="291">
        <v>2000</v>
      </c>
      <c r="W16" s="291"/>
      <c r="X16" s="291"/>
      <c r="Y16" s="291"/>
      <c r="Z16" s="291"/>
      <c r="AA16" s="291">
        <v>200</v>
      </c>
      <c r="AB16" s="291"/>
      <c r="AC16" s="291">
        <v>27647.46</v>
      </c>
    </row>
    <row r="17" spans="1:29" s="1" customFormat="1" x14ac:dyDescent="0.2">
      <c r="A17" s="290" t="s">
        <v>278</v>
      </c>
      <c r="B17" s="291">
        <f t="shared" si="0"/>
        <v>18606.91</v>
      </c>
      <c r="C17" s="291"/>
      <c r="D17" s="291">
        <v>400</v>
      </c>
      <c r="E17" s="291"/>
      <c r="F17" s="291"/>
      <c r="G17" s="291">
        <v>1000</v>
      </c>
      <c r="H17" s="291"/>
      <c r="I17" s="291"/>
      <c r="J17" s="291"/>
      <c r="K17" s="291"/>
      <c r="L17" s="291"/>
      <c r="M17" s="291">
        <v>1706.91</v>
      </c>
      <c r="N17" s="291"/>
      <c r="O17" s="291"/>
      <c r="P17" s="291"/>
      <c r="Q17" s="291">
        <v>300</v>
      </c>
      <c r="R17" s="291"/>
      <c r="S17" s="291"/>
      <c r="T17" s="291">
        <v>1500</v>
      </c>
      <c r="U17" s="291">
        <v>1000</v>
      </c>
      <c r="V17" s="291">
        <v>1200</v>
      </c>
      <c r="W17" s="291"/>
      <c r="X17" s="291"/>
      <c r="Y17" s="291"/>
      <c r="Z17" s="291"/>
      <c r="AA17" s="291">
        <f>10000+1500</f>
        <v>11500</v>
      </c>
      <c r="AB17" s="291"/>
      <c r="AC17" s="291"/>
    </row>
    <row r="18" spans="1:29" s="1" customFormat="1" x14ac:dyDescent="0.2">
      <c r="A18" s="290" t="s">
        <v>279</v>
      </c>
      <c r="B18" s="291">
        <f t="shared" si="0"/>
        <v>17686.150000000001</v>
      </c>
      <c r="C18" s="291"/>
      <c r="D18" s="291">
        <f>350+2700</f>
        <v>3050</v>
      </c>
      <c r="E18" s="291"/>
      <c r="F18" s="291"/>
      <c r="G18" s="291">
        <v>2000</v>
      </c>
      <c r="H18" s="291"/>
      <c r="I18" s="291"/>
      <c r="J18" s="291"/>
      <c r="K18" s="291"/>
      <c r="L18" s="291"/>
      <c r="M18" s="291"/>
      <c r="N18" s="291">
        <v>500</v>
      </c>
      <c r="O18" s="291">
        <v>200</v>
      </c>
      <c r="P18" s="291">
        <v>200</v>
      </c>
      <c r="Q18" s="291">
        <v>100</v>
      </c>
      <c r="R18" s="291"/>
      <c r="S18" s="291"/>
      <c r="T18" s="291"/>
      <c r="U18" s="291">
        <v>1000</v>
      </c>
      <c r="V18" s="291">
        <v>1000</v>
      </c>
      <c r="W18" s="291"/>
      <c r="X18" s="291">
        <f>5800+500</f>
        <v>6300</v>
      </c>
      <c r="Y18" s="291"/>
      <c r="Z18" s="291"/>
      <c r="AA18" s="291">
        <f>3236.15+100</f>
        <v>3336.15</v>
      </c>
      <c r="AB18" s="291"/>
      <c r="AC18" s="291"/>
    </row>
    <row r="19" spans="1:29" s="1" customFormat="1" x14ac:dyDescent="0.2">
      <c r="A19" s="290" t="s">
        <v>280</v>
      </c>
      <c r="B19" s="291">
        <f t="shared" si="0"/>
        <v>21215.71</v>
      </c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>
        <v>2015.71</v>
      </c>
      <c r="V19" s="291">
        <v>1200</v>
      </c>
      <c r="W19" s="291">
        <v>18000</v>
      </c>
      <c r="X19" s="291"/>
      <c r="Y19" s="291"/>
      <c r="Z19" s="291"/>
      <c r="AA19" s="291"/>
      <c r="AB19" s="291"/>
      <c r="AC19" s="291"/>
    </row>
    <row r="20" spans="1:29" s="1" customFormat="1" x14ac:dyDescent="0.2">
      <c r="A20" s="290" t="s">
        <v>281</v>
      </c>
      <c r="B20" s="291">
        <f t="shared" si="0"/>
        <v>20179.86</v>
      </c>
      <c r="C20" s="291"/>
      <c r="D20" s="291">
        <v>400</v>
      </c>
      <c r="E20" s="291"/>
      <c r="F20" s="291"/>
      <c r="G20" s="291"/>
      <c r="H20" s="291">
        <v>15000</v>
      </c>
      <c r="I20" s="291"/>
      <c r="J20" s="291"/>
      <c r="K20" s="291"/>
      <c r="L20" s="291"/>
      <c r="M20" s="291"/>
      <c r="N20" s="291">
        <v>900</v>
      </c>
      <c r="O20" s="291"/>
      <c r="P20" s="291">
        <v>200</v>
      </c>
      <c r="Q20" s="291">
        <v>100</v>
      </c>
      <c r="R20" s="291"/>
      <c r="S20" s="291"/>
      <c r="T20" s="291"/>
      <c r="U20" s="291">
        <v>779.86</v>
      </c>
      <c r="V20" s="291">
        <v>2700</v>
      </c>
      <c r="W20" s="291"/>
      <c r="X20" s="291"/>
      <c r="Y20" s="291"/>
      <c r="Z20" s="291"/>
      <c r="AA20" s="291">
        <v>100</v>
      </c>
      <c r="AB20" s="291"/>
      <c r="AC20" s="291"/>
    </row>
    <row r="21" spans="1:29" s="1" customFormat="1" x14ac:dyDescent="0.2">
      <c r="A21" s="290" t="s">
        <v>282</v>
      </c>
      <c r="B21" s="291">
        <f t="shared" si="0"/>
        <v>14194.96</v>
      </c>
      <c r="C21" s="291">
        <v>1494.96</v>
      </c>
      <c r="D21" s="291"/>
      <c r="E21" s="291">
        <v>900</v>
      </c>
      <c r="F21" s="291"/>
      <c r="G21" s="291"/>
      <c r="H21" s="291"/>
      <c r="I21" s="291"/>
      <c r="J21" s="291"/>
      <c r="K21" s="291"/>
      <c r="L21" s="291">
        <v>9000</v>
      </c>
      <c r="M21" s="291"/>
      <c r="N21" s="291">
        <v>400</v>
      </c>
      <c r="O21" s="291">
        <v>300</v>
      </c>
      <c r="P21" s="291"/>
      <c r="Q21" s="291"/>
      <c r="R21" s="291"/>
      <c r="S21" s="291"/>
      <c r="T21" s="291">
        <v>200</v>
      </c>
      <c r="U21" s="291">
        <v>200</v>
      </c>
      <c r="V21" s="291">
        <v>1600</v>
      </c>
      <c r="W21" s="291"/>
      <c r="X21" s="291"/>
      <c r="Y21" s="291"/>
      <c r="Z21" s="291"/>
      <c r="AA21" s="291">
        <v>100</v>
      </c>
      <c r="AB21" s="291"/>
      <c r="AC21" s="291"/>
    </row>
    <row r="22" spans="1:29" s="1" customFormat="1" x14ac:dyDescent="0.2">
      <c r="A22" s="290" t="s">
        <v>283</v>
      </c>
      <c r="B22" s="291">
        <f t="shared" si="0"/>
        <v>9552.82</v>
      </c>
      <c r="C22" s="291"/>
      <c r="D22" s="291">
        <v>200</v>
      </c>
      <c r="E22" s="291"/>
      <c r="F22" s="291"/>
      <c r="G22" s="291">
        <v>8352.82</v>
      </c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>
        <v>1000</v>
      </c>
      <c r="V22" s="291"/>
      <c r="W22" s="291"/>
      <c r="X22" s="291"/>
      <c r="Y22" s="291"/>
      <c r="Z22" s="291"/>
      <c r="AA22" s="291"/>
      <c r="AB22" s="291"/>
      <c r="AC22" s="291"/>
    </row>
    <row r="23" spans="1:29" s="1" customFormat="1" x14ac:dyDescent="0.2">
      <c r="A23" s="290" t="s">
        <v>284</v>
      </c>
      <c r="B23" s="291">
        <f t="shared" si="0"/>
        <v>14233.32</v>
      </c>
      <c r="C23" s="291">
        <v>1300</v>
      </c>
      <c r="D23" s="291">
        <v>280</v>
      </c>
      <c r="E23" s="291"/>
      <c r="F23" s="291"/>
      <c r="G23" s="291">
        <f>5000+1000</f>
        <v>6000</v>
      </c>
      <c r="H23" s="291"/>
      <c r="I23" s="291"/>
      <c r="J23" s="291"/>
      <c r="K23" s="291"/>
      <c r="L23" s="291"/>
      <c r="M23" s="291"/>
      <c r="N23" s="291">
        <v>300</v>
      </c>
      <c r="O23" s="291"/>
      <c r="P23" s="291"/>
      <c r="Q23" s="291"/>
      <c r="R23" s="291"/>
      <c r="S23" s="291"/>
      <c r="T23" s="291"/>
      <c r="U23" s="291"/>
      <c r="V23" s="291">
        <f>4000+600</f>
        <v>4600</v>
      </c>
      <c r="W23" s="291"/>
      <c r="X23" s="291"/>
      <c r="Y23" s="291"/>
      <c r="Z23" s="291"/>
      <c r="AA23" s="291">
        <v>1753.32</v>
      </c>
      <c r="AB23" s="291"/>
      <c r="AC23" s="291"/>
    </row>
    <row r="24" spans="1:29" s="1" customFormat="1" x14ac:dyDescent="0.2">
      <c r="A24" s="290" t="s">
        <v>285</v>
      </c>
      <c r="B24" s="291">
        <f t="shared" si="0"/>
        <v>24553.439999999999</v>
      </c>
      <c r="C24" s="291"/>
      <c r="D24" s="291">
        <v>491.07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>
        <v>23962.37</v>
      </c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>
        <v>100</v>
      </c>
      <c r="AB24" s="291"/>
      <c r="AC24" s="291"/>
    </row>
    <row r="25" spans="1:29" s="1" customFormat="1" x14ac:dyDescent="0.2">
      <c r="A25" s="290" t="s">
        <v>286</v>
      </c>
      <c r="B25" s="291">
        <f t="shared" si="0"/>
        <v>19182.38</v>
      </c>
      <c r="C25" s="291">
        <v>1850</v>
      </c>
      <c r="D25" s="291">
        <v>380</v>
      </c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1"/>
      <c r="T25" s="291">
        <v>3000</v>
      </c>
      <c r="U25" s="291">
        <v>500</v>
      </c>
      <c r="V25" s="291">
        <f>1500+4302.38</f>
        <v>5802.38</v>
      </c>
      <c r="W25" s="291"/>
      <c r="X25" s="291">
        <f>500</f>
        <v>500</v>
      </c>
      <c r="Y25" s="291"/>
      <c r="Z25" s="291"/>
      <c r="AA25" s="291">
        <f>5500+1500+150</f>
        <v>7150</v>
      </c>
      <c r="AB25" s="291"/>
      <c r="AC25" s="291"/>
    </row>
    <row r="26" spans="1:29" s="1" customFormat="1" x14ac:dyDescent="0.2">
      <c r="A26" s="290" t="s">
        <v>287</v>
      </c>
      <c r="B26" s="291">
        <f t="shared" si="0"/>
        <v>10665.4</v>
      </c>
      <c r="C26" s="291"/>
      <c r="D26" s="291">
        <v>215</v>
      </c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>
        <v>1000</v>
      </c>
      <c r="U26" s="291">
        <v>1000</v>
      </c>
      <c r="V26" s="291">
        <v>250.4</v>
      </c>
      <c r="W26" s="291"/>
      <c r="X26" s="291">
        <f>3500+300</f>
        <v>3800</v>
      </c>
      <c r="Y26" s="291"/>
      <c r="Z26" s="291"/>
      <c r="AA26" s="291">
        <f>3700+600+100</f>
        <v>4400</v>
      </c>
      <c r="AB26" s="291"/>
      <c r="AC26" s="291"/>
    </row>
    <row r="27" spans="1:29" s="1" customFormat="1" ht="22.5" x14ac:dyDescent="0.2">
      <c r="A27" s="290" t="s">
        <v>288</v>
      </c>
      <c r="B27" s="291">
        <f t="shared" si="0"/>
        <v>19220.739999999998</v>
      </c>
      <c r="C27" s="291"/>
      <c r="D27" s="291">
        <v>400</v>
      </c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>
        <v>3000</v>
      </c>
      <c r="W27" s="291"/>
      <c r="X27" s="291">
        <f>1570.74+400</f>
        <v>1970.74</v>
      </c>
      <c r="Y27" s="291">
        <v>400</v>
      </c>
      <c r="Z27" s="291"/>
      <c r="AA27" s="291">
        <v>200</v>
      </c>
      <c r="AB27" s="291">
        <v>13250</v>
      </c>
      <c r="AC27" s="291"/>
    </row>
    <row r="28" spans="1:29" s="1" customFormat="1" x14ac:dyDescent="0.2">
      <c r="A28" s="290" t="s">
        <v>289</v>
      </c>
      <c r="B28" s="291">
        <f t="shared" si="0"/>
        <v>11509.43</v>
      </c>
      <c r="C28" s="291"/>
      <c r="D28" s="291">
        <v>200</v>
      </c>
      <c r="E28" s="291">
        <v>150</v>
      </c>
      <c r="F28" s="291"/>
      <c r="G28" s="291">
        <f>159.43+1500</f>
        <v>1659.43</v>
      </c>
      <c r="H28" s="291"/>
      <c r="I28" s="291"/>
      <c r="J28" s="291"/>
      <c r="K28" s="291">
        <v>1000</v>
      </c>
      <c r="L28" s="291">
        <v>8500</v>
      </c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</row>
    <row r="29" spans="1:29" s="1" customFormat="1" x14ac:dyDescent="0.2">
      <c r="A29" s="290" t="s">
        <v>290</v>
      </c>
      <c r="B29" s="291">
        <f t="shared" si="0"/>
        <v>18530.18</v>
      </c>
      <c r="C29" s="291"/>
      <c r="D29" s="291">
        <v>500</v>
      </c>
      <c r="E29" s="291"/>
      <c r="F29" s="291"/>
      <c r="G29" s="291">
        <v>2000</v>
      </c>
      <c r="H29" s="291"/>
      <c r="I29" s="291"/>
      <c r="J29" s="291">
        <v>3340.18</v>
      </c>
      <c r="K29" s="291"/>
      <c r="L29" s="291"/>
      <c r="M29" s="291"/>
      <c r="N29" s="291">
        <v>2000</v>
      </c>
      <c r="O29" s="291">
        <v>500</v>
      </c>
      <c r="P29" s="291">
        <f>400+4500</f>
        <v>4900</v>
      </c>
      <c r="Q29" s="291">
        <v>290</v>
      </c>
      <c r="R29" s="291"/>
      <c r="S29" s="291"/>
      <c r="T29" s="291"/>
      <c r="U29" s="291">
        <v>1500</v>
      </c>
      <c r="V29" s="291">
        <v>3500</v>
      </c>
      <c r="W29" s="291"/>
      <c r="X29" s="291"/>
      <c r="Y29" s="291"/>
      <c r="Z29" s="291"/>
      <c r="AA29" s="291"/>
      <c r="AB29" s="291"/>
      <c r="AC29" s="291"/>
    </row>
    <row r="30" spans="1:29" s="1" customFormat="1" x14ac:dyDescent="0.2">
      <c r="A30" s="290" t="s">
        <v>291</v>
      </c>
      <c r="B30" s="291">
        <f t="shared" si="0"/>
        <v>14655.34</v>
      </c>
      <c r="C30" s="291"/>
      <c r="D30" s="291">
        <v>280</v>
      </c>
      <c r="E30" s="291"/>
      <c r="F30" s="291"/>
      <c r="G30" s="291">
        <v>1500</v>
      </c>
      <c r="H30" s="291"/>
      <c r="I30" s="291"/>
      <c r="J30" s="291">
        <v>10000</v>
      </c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>
        <f>400+375.34+500</f>
        <v>1275.3399999999999</v>
      </c>
      <c r="Y30" s="291"/>
      <c r="Z30" s="291"/>
      <c r="AA30" s="291">
        <f>100+1500</f>
        <v>1600</v>
      </c>
      <c r="AB30" s="291"/>
      <c r="AC30" s="291"/>
    </row>
    <row r="31" spans="1:29" s="1" customFormat="1" x14ac:dyDescent="0.2">
      <c r="A31" s="290" t="s">
        <v>292</v>
      </c>
      <c r="B31" s="291">
        <f t="shared" si="0"/>
        <v>12583.64</v>
      </c>
      <c r="C31" s="291"/>
      <c r="D31" s="291">
        <v>250</v>
      </c>
      <c r="E31" s="291"/>
      <c r="F31" s="291"/>
      <c r="G31" s="291"/>
      <c r="H31" s="291">
        <v>12333.64</v>
      </c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</row>
    <row r="32" spans="1:29" s="1" customFormat="1" x14ac:dyDescent="0.2">
      <c r="A32" s="290" t="s">
        <v>293</v>
      </c>
      <c r="B32" s="291">
        <f t="shared" si="0"/>
        <v>31420.73</v>
      </c>
      <c r="C32" s="291"/>
      <c r="D32" s="291">
        <v>620</v>
      </c>
      <c r="E32" s="291"/>
      <c r="F32" s="291"/>
      <c r="G32" s="291"/>
      <c r="H32" s="291"/>
      <c r="I32" s="291">
        <v>14000.73</v>
      </c>
      <c r="J32" s="291"/>
      <c r="K32" s="291"/>
      <c r="L32" s="291"/>
      <c r="M32" s="291"/>
      <c r="N32" s="291"/>
      <c r="O32" s="291">
        <v>300</v>
      </c>
      <c r="P32" s="291">
        <v>200</v>
      </c>
      <c r="Q32" s="291">
        <v>300</v>
      </c>
      <c r="R32" s="291"/>
      <c r="S32" s="291"/>
      <c r="T32" s="291">
        <f>1300+600</f>
        <v>1900</v>
      </c>
      <c r="U32" s="291">
        <v>2200</v>
      </c>
      <c r="V32" s="291">
        <v>2000</v>
      </c>
      <c r="W32" s="291"/>
      <c r="X32" s="291"/>
      <c r="Y32" s="291"/>
      <c r="Z32" s="291">
        <v>6800</v>
      </c>
      <c r="AA32" s="291">
        <f>3000+100</f>
        <v>3100</v>
      </c>
      <c r="AB32" s="291"/>
      <c r="AC32" s="291"/>
    </row>
    <row r="33" spans="1:29" s="1" customFormat="1" x14ac:dyDescent="0.2">
      <c r="A33" s="290" t="s">
        <v>294</v>
      </c>
      <c r="B33" s="291">
        <f t="shared" si="0"/>
        <v>16957.22</v>
      </c>
      <c r="C33" s="291"/>
      <c r="D33" s="291">
        <v>300</v>
      </c>
      <c r="E33" s="291"/>
      <c r="F33" s="291"/>
      <c r="G33" s="291"/>
      <c r="H33" s="291"/>
      <c r="I33" s="291"/>
      <c r="J33" s="291"/>
      <c r="K33" s="291"/>
      <c r="L33" s="291">
        <v>9000</v>
      </c>
      <c r="M33" s="291"/>
      <c r="N33" s="291"/>
      <c r="O33" s="291"/>
      <c r="P33" s="291"/>
      <c r="Q33" s="291"/>
      <c r="R33" s="291"/>
      <c r="S33" s="291"/>
      <c r="T33" s="291">
        <v>200</v>
      </c>
      <c r="U33" s="291"/>
      <c r="V33" s="291">
        <v>2500</v>
      </c>
      <c r="W33" s="291"/>
      <c r="X33" s="291">
        <f>1400+3457.22</f>
        <v>4857.2199999999993</v>
      </c>
      <c r="Y33" s="291"/>
      <c r="Z33" s="291"/>
      <c r="AA33" s="291">
        <v>100</v>
      </c>
      <c r="AB33" s="291"/>
      <c r="AC33" s="291"/>
    </row>
    <row r="34" spans="1:29" x14ac:dyDescent="0.2">
      <c r="A34" s="292" t="s">
        <v>5</v>
      </c>
      <c r="B34" s="293">
        <f>SUM(B12:B33)</f>
        <v>404901.61</v>
      </c>
      <c r="C34" s="293">
        <f>SUM(C12:C33)</f>
        <v>4644.96</v>
      </c>
      <c r="D34" s="293">
        <f t="shared" ref="D34:AC34" si="1">SUM(D12:D33)</f>
        <v>9546.07</v>
      </c>
      <c r="E34" s="293">
        <f t="shared" si="1"/>
        <v>1050</v>
      </c>
      <c r="F34" s="293">
        <f t="shared" si="1"/>
        <v>12740.87</v>
      </c>
      <c r="G34" s="293">
        <f t="shared" si="1"/>
        <v>46312.25</v>
      </c>
      <c r="H34" s="293">
        <f t="shared" si="1"/>
        <v>37500.300000000003</v>
      </c>
      <c r="I34" s="293">
        <f t="shared" si="1"/>
        <v>14000.73</v>
      </c>
      <c r="J34" s="293">
        <f t="shared" si="1"/>
        <v>13340.18</v>
      </c>
      <c r="K34" s="293">
        <f t="shared" si="1"/>
        <v>6000</v>
      </c>
      <c r="L34" s="293">
        <f t="shared" si="1"/>
        <v>34500</v>
      </c>
      <c r="M34" s="293">
        <f t="shared" si="1"/>
        <v>1706.91</v>
      </c>
      <c r="N34" s="293">
        <f t="shared" si="1"/>
        <v>29666.37</v>
      </c>
      <c r="O34" s="293">
        <f t="shared" si="1"/>
        <v>1600</v>
      </c>
      <c r="P34" s="293">
        <f t="shared" si="1"/>
        <v>6200</v>
      </c>
      <c r="Q34" s="293">
        <f t="shared" si="1"/>
        <v>1386</v>
      </c>
      <c r="R34" s="293">
        <f t="shared" si="1"/>
        <v>265</v>
      </c>
      <c r="S34" s="293">
        <f t="shared" si="1"/>
        <v>1535</v>
      </c>
      <c r="T34" s="293">
        <f t="shared" si="1"/>
        <v>11096.84</v>
      </c>
      <c r="U34" s="293">
        <f t="shared" si="1"/>
        <v>15247.12</v>
      </c>
      <c r="V34" s="293">
        <f t="shared" si="1"/>
        <v>34522.78</v>
      </c>
      <c r="W34" s="293">
        <f t="shared" si="1"/>
        <v>18000</v>
      </c>
      <c r="X34" s="293">
        <f t="shared" si="1"/>
        <v>22203.299999999996</v>
      </c>
      <c r="Y34" s="293">
        <f t="shared" si="1"/>
        <v>400</v>
      </c>
      <c r="Z34" s="293">
        <f t="shared" si="1"/>
        <v>6800</v>
      </c>
      <c r="AA34" s="293">
        <f t="shared" si="1"/>
        <v>33739.47</v>
      </c>
      <c r="AB34" s="293">
        <f t="shared" si="1"/>
        <v>13250</v>
      </c>
      <c r="AC34" s="293">
        <f t="shared" si="1"/>
        <v>27647.46</v>
      </c>
    </row>
    <row r="37" spans="1:29" x14ac:dyDescent="0.2">
      <c r="A37" s="294"/>
      <c r="D37" s="295"/>
    </row>
  </sheetData>
  <mergeCells count="15">
    <mergeCell ref="E10:H10"/>
    <mergeCell ref="L10:M10"/>
    <mergeCell ref="N10:Q10"/>
    <mergeCell ref="R10:W10"/>
    <mergeCell ref="X10:AC10"/>
    <mergeCell ref="A6:AC6"/>
    <mergeCell ref="A8:A11"/>
    <mergeCell ref="B8:B11"/>
    <mergeCell ref="C8:AC8"/>
    <mergeCell ref="C9:D9"/>
    <mergeCell ref="E9:H9"/>
    <mergeCell ref="L9:M9"/>
    <mergeCell ref="N9:W9"/>
    <mergeCell ref="X9:AC9"/>
    <mergeCell ref="C10:D10"/>
  </mergeCells>
  <pageMargins left="0.7" right="0.7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inwestycje  </vt:lpstr>
      <vt:lpstr>przychody</vt:lpstr>
      <vt:lpstr>FOŚ</vt:lpstr>
      <vt:lpstr>dotacje z budżetu</vt:lpstr>
      <vt:lpstr>doch.admi.rządowa</vt:lpstr>
      <vt:lpstr>Porozumienia</vt:lpstr>
      <vt:lpstr>unijny</vt:lpstr>
      <vt:lpstr>fundusz sołecki</vt:lpstr>
      <vt:lpstr>doch.admi.rządowa!Tytuły_wydruku</vt:lpstr>
      <vt:lpstr>'inwestycje  '!Tytuły_wydruku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jj</cp:lastModifiedBy>
  <cp:lastPrinted>2018-11-15T10:10:20Z</cp:lastPrinted>
  <dcterms:created xsi:type="dcterms:W3CDTF">1997-02-26T13:46:56Z</dcterms:created>
  <dcterms:modified xsi:type="dcterms:W3CDTF">2018-12-04T08:06:57Z</dcterms:modified>
</cp:coreProperties>
</file>